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2021_2023" sheetId="1" r:id="rId1"/>
  </sheets>
  <definedNames>
    <definedName name="_xlnm.Print_Area" localSheetId="0">'доходы 2021_2023'!$A$1:$E$238</definedName>
    <definedName name="_xlnm.Print_Titles" localSheetId="0">'доходы 2021_2023'!$10:$11</definedName>
  </definedNames>
  <calcPr fullCalcOnLoad="1"/>
</workbook>
</file>

<file path=xl/sharedStrings.xml><?xml version="1.0" encoding="utf-8"?>
<sst xmlns="http://schemas.openxmlformats.org/spreadsheetml/2006/main" count="456" uniqueCount="404">
  <si>
    <t>Приложение 1</t>
  </si>
  <si>
    <t xml:space="preserve">к решению Совета депутатов городского округа Фрязино </t>
  </si>
  <si>
    <t>от   24.12.2021       № 141/30</t>
  </si>
  <si>
    <t>"О внесении изменений в решение Совета депутатов городского округа Фрязино от 16.12.2020 № 27/8 "О бюджете городского округа Фрязино на 2021 год и на плановый период 2022 и 2023 годов"</t>
  </si>
  <si>
    <t xml:space="preserve">ПОСТУПЛЕНИЕ ДОХОДОВ В БЮДЖЕТ ГОРОДСКОГО ОКРУГА ФРЯЗИНО </t>
  </si>
  <si>
    <t xml:space="preserve"> НА 2021 ГОД И НА ПЛАНОВЫЙ ПЕРИОД 2022 И 2023 ГОДОВ</t>
  </si>
  <si>
    <t>Наименования</t>
  </si>
  <si>
    <t>Коды</t>
  </si>
  <si>
    <t>Сумма (тыс. руб.)</t>
  </si>
  <si>
    <t>2021 год</t>
  </si>
  <si>
    <t>2022 год</t>
  </si>
  <si>
    <t>2023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</si>
  <si>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</si>
  <si>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</si>
  <si>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</si>
  <si>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</si>
  <si>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</si>
  <si>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</si>
  <si>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</si>
  <si>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</si>
  <si>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</si>
  <si>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</si>
  <si>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</si>
  <si>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</si>
  <si>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</si>
  <si>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</si>
  <si>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</si>
  <si>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</si>
  <si>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</si>
  <si>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</si>
  <si>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</si>
  <si>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</si>
  <si>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</si>
  <si>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</si>
  <si>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</si>
  <si>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</si>
  <si>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</si>
  <si>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</si>
  <si>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</si>
  <si>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</si>
  <si>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</si>
  <si>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</si>
  <si>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</si>
  <si>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</si>
  <si>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</si>
  <si>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</si>
  <si>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</si>
  <si>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</si>
  <si>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</si>
  <si>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</si>
  <si>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</si>
  <si>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</si>
  <si>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</si>
  <si>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</si>
  <si>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</si>
  <si>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</si>
  <si>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</si>
  <si>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</si>
  <si>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</si>
  <si>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</si>
  <si>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</si>
  <si>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</si>
  <si>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</si>
  <si>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</si>
  <si>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</si>
  <si>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</si>
  <si>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</si>
  <si>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</si>
  <si>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</si>
  <si>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</si>
  <si>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</si>
  <si>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</si>
  <si>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</si>
  <si>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</si>
  <si>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</si>
  <si>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</si>
  <si>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</si>
  <si>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</si>
  <si>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</si>
  <si>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</si>
  <si>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</si>
  <si>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</si>
  <si>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</si>
  <si>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</si>
  <si>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</si>
  <si>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</si>
  <si>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</si>
  <si>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</si>
  <si>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</si>
  <si>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</si>
  <si>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</si>
  <si>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</si>
  <si>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</si>
  <si>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</si>
  <si>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</si>
  <si>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</si>
  <si>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</si>
  <si>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</si>
  <si>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</si>
  <si>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</si>
  <si>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</si>
  <si>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</si>
  <si>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</si>
  <si>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</si>
  <si>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</si>
  <si>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</si>
  <si>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</si>
  <si>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</si>
  <si>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</si>
  <si>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</si>
  <si>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</si>
  <si>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</si>
  <si>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</si>
  <si>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</si>
  <si>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</si>
  <si>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</si>
  <si>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</si>
  <si>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</si>
  <si>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</si>
  <si>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</si>
  <si>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</si>
  <si>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</si>
  <si>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</si>
  <si>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</si>
  <si>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</si>
  <si>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</si>
  <si>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</si>
  <si>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</si>
  <si>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 от использования имущества)</t>
  </si>
  <si>
    <t>000 1 11 09044 04 0004 120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</si>
  <si>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</si>
  <si>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</si>
  <si>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</si>
  <si>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</si>
  <si>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по договорам на установку и эксплуатацию рекламных конструкций)</t>
  </si>
  <si>
    <t>000 1 11 09080 04 0003 120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</si>
  <si>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за право на заключение договора на размещение и эксплуатацию нестационарного торгового объекта)</t>
  </si>
  <si>
    <t>000 1 11 09080 04 0009 120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</si>
  <si>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</si>
  <si>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</si>
  <si>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</si>
  <si>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</si>
  <si>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</si>
  <si>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</si>
  <si>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</si>
  <si>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</si>
  <si>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</si>
  <si>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</si>
  <si>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Плата за размещение отходов производства </t>
  </si>
  <si>
    <t>000 1 12 01041 01 0000 120</t>
  </si>
  <si>
    <t>Плата за размещение твердых коммунальных отходов</t>
  </si>
  <si>
    <t>000 1 12 04042 01 0000 120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</si>
  <si>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</si>
  <si>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</si>
  <si>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</si>
  <si>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</si>
  <si>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</si>
  <si>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</si>
  <si>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</si>
  <si>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</si>
  <si>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городских округов (средства компенсации родителей (законных представителей) стоимости путевок для организации отдыха детей в каникулярное время)</t>
  </si>
  <si>
    <t>000 1 13 02994 04 0011 130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</si>
  <si>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</si>
  <si>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</si>
  <si>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</si>
  <si>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</si>
  <si>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</si>
  <si>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</si>
  <si>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r>
      <rPr>
        <sz val="12"/>
        <rFont val="Arial"/>
        <family val="2"/>
      </rP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</si>
  <si>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</si>
  <si>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</si>
  <si>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</si>
  <si>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</si>
  <si>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</si>
  <si>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</si>
  <si>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</si>
  <si>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</si>
  <si>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</si>
  <si>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</si>
  <si>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</si>
  <si>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</si>
  <si>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</si>
  <si>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</si>
  <si>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</si>
  <si>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</si>
  <si>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</si>
  <si>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</si>
  <si>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</si>
  <si>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</si>
  <si>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</si>
  <si>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</si>
  <si>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</si>
  <si>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устанговленные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</si>
  <si>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</si>
  <si>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</si>
  <si>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</si>
  <si>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</si>
  <si>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</si>
  <si>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</si>
  <si>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</si>
  <si>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правлнарушениях,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</si>
  <si>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</si>
  <si>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</si>
  <si>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</si>
  <si>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</si>
  <si>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</si>
  <si>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администативных правонарушениях, за администативные правонарушения в области предпринимательской деятельности и деятельности саморегилируемых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</si>
  <si>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</si>
  <si>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</si>
  <si>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</si>
  <si>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</si>
  <si>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</si>
  <si>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</si>
  <si>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</si>
  <si>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штьрафы,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</si>
  <si>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</si>
  <si>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</si>
  <si>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000 1 16 01194 01 0000 140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</si>
  <si>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</si>
  <si>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</si>
  <si>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</si>
  <si>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</si>
  <si>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</si>
  <si>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</si>
  <si>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</si>
  <si>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</si>
  <si>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</si>
  <si>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</si>
  <si>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</si>
  <si>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</si>
  <si>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</si>
  <si>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</si>
  <si>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</si>
  <si>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</si>
  <si>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</si>
  <si>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</si>
  <si>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</si>
  <si>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</si>
  <si>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</si>
  <si>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</si>
  <si>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</si>
  <si>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</si>
  <si>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</si>
  <si>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</si>
  <si>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</si>
  <si>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</si>
  <si>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</si>
  <si>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</si>
  <si>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</si>
  <si>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</si>
  <si>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</si>
  <si>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</si>
  <si>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</si>
  <si>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</si>
  <si>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</si>
  <si>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</si>
  <si>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</si>
  <si>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</si>
  <si>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</si>
  <si>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</si>
  <si>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000 2 02 20216 04 0000 150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</si>
  <si>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</si>
  <si>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000 2 02 25208 00 0000 150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</si>
  <si>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</si>
  <si>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</si>
  <si>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</si>
  <si>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</si>
  <si>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</si>
  <si>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000 2 02 25243 04 0000 150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</si>
  <si>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</si>
  <si>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</si>
  <si>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</si>
  <si>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</si>
  <si>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</si>
  <si>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</si>
  <si>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</si>
  <si>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</si>
  <si>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</si>
  <si>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</si>
  <si>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</si>
  <si>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</si>
  <si>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</si>
  <si>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</si>
  <si>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</si>
  <si>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</si>
  <si>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</si>
  <si>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</si>
  <si>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</si>
  <si>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</si>
  <si>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</si>
  <si>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</si>
  <si>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</si>
  <si>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</si>
  <si>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</si>
  <si>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</si>
  <si>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</si>
  <si>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</si>
  <si>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</si>
  <si>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</si>
  <si>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на 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</si>
  <si>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(субсидия на проведение работ по капитальному ремонту зданий региональных (муниципальных) общеобразовательных организаций)</t>
  </si>
  <si>
    <t>Прочие субсидии бюджетам городских округов (субсидия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</si>
  <si>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</si>
  <si>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</si>
  <si>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компенсацию оплаты основного долга по ипотечному жилищному кредиту)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</si>
  <si>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</si>
  <si>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</si>
  <si>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обеспечение организаций начального общего, основного общего и среднего общего образования, находящихся в  ведении органов местного самоуправления  муниципальных образований Московской области, доступом в информационно-телекоммуникационную сеть "Интернет")</t>
  </si>
  <si>
    <t>Прочие субсидии бюджетам городских округов (субсидия 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</si>
  <si>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(субсидия на оснащение мультимедийными проекторами и экранами для мультимедийных проекторов общеобразовательных организаций в Московской области)</t>
  </si>
  <si>
    <t xml:space="preserve">Прочие субсидии бюджетам городских округов (субсидия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 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</si>
  <si>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</si>
  <si>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(субсидия на ремонт дворовых территорий)</t>
  </si>
  <si>
    <t>Прочие субсидии бюджетам городских округов (субсидия на устройство и капитальный ремонт электросетевого хозяйства, систем наружного освещения в рамках реализации проекта "Светлый город")</t>
  </si>
  <si>
    <t>Прочие субсидии бюджетам городских округов (субсидия на ямочный ремонт асфальтового покрытия дворовых территорий)</t>
  </si>
  <si>
    <t>Прочие субсидии бюджетам городских округов (субсидия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</si>
  <si>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Прочие субсидии бюджетам городских округов (субсидия устройство контейнерных площадок)</t>
  </si>
  <si>
    <t>Прочие субсидии бюджетам городских округов (субсидия на создание и ремонт пешеходных коммуникаций)</t>
  </si>
  <si>
    <t>Прочие субсидии бюджетам городских округов (субсидия на реализацию проектов граждан, сформированных в рамках практик инициативного бюджетирования)</t>
  </si>
  <si>
    <t>Прочие субсидии бюджетам городских округов (субсидия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</si>
  <si>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комплексное благоустройство территорий муниципальных образований Московской области)</t>
  </si>
  <si>
    <t>Прочие субсидии бюджетам городских округов (субсидия на размещение общественных туалетов нестационарного типа на территориях общего пользования)</t>
  </si>
  <si>
    <t>Прочие субсидии бюджетам городских округов (субсидия на строительство и реконструкцию (модернизацию) объектов питьевого водоснабжения)</t>
  </si>
  <si>
    <t>Прочие субсидии бюджетам городских округов (субсидия 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</si>
  <si>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</si>
  <si>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</si>
  <si>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</si>
  <si>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</si>
  <si>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</si>
  <si>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</si>
  <si>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</si>
  <si>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</si>
  <si>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</si>
  <si>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</si>
  <si>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</si>
  <si>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</si>
  <si>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</si>
  <si>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 (субвенции на осуществление переданных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</si>
  <si>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переданного государственного полномочия Московской области по созданию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</si>
  <si>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</si>
  <si>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</si>
  <si>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</si>
  <si>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</si>
  <si>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</si>
  <si>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</si>
  <si>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</si>
  <si>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</si>
  <si>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</si>
  <si>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</si>
  <si>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</si>
  <si>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</si>
  <si>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</si>
  <si>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</si>
  <si>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</si>
  <si>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</si>
  <si>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</si>
  <si>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</si>
  <si>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</si>
  <si>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</si>
  <si>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</si>
  <si>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</si>
  <si>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</si>
  <si>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</si>
  <si>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</si>
  <si>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</si>
  <si>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</si>
  <si>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</si>
  <si>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</si>
  <si>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</si>
  <si>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</si>
  <si>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</si>
  <si>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</si>
  <si>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</si>
  <si>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</si>
  <si>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</si>
  <si>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</si>
  <si>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</si>
  <si>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</si>
  <si>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</si>
  <si>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</si>
  <si>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</si>
  <si>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</si>
  <si>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</si>
  <si>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</si>
  <si>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</si>
  <si>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</si>
  <si>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</si>
  <si>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</si>
  <si>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 бюджетам городских округов</t>
  </si>
  <si>
    <t>000 2 02 49999 04 0000 150</t>
  </si>
  <si>
    <t>Прочие межбюджетные трансферты, передаваемые  бюджетам городских округов (на реализацию отдельных мероприятий муниципальных программ)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</si>
  <si>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</si>
  <si>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</si>
  <si>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</si>
  <si>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</si>
  <si>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000 2 07 04050 04 0000 150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</si>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</sst>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6">
    <font>
      <sz val="10"/>
      <name val="Times New Roman Cyr"/>
      <family val="1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Alignment="1">
      <alignment horizont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 wrapText="1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4" fontId="3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justify" wrapText="1"/>
    </xf>
    <xf numFmtId="164" fontId="4" fillId="2" borderId="1" xfId="0" applyNumberFormat="1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left" wrapText="1"/>
    </xf>
    <xf numFmtId="164" fontId="4" fillId="0" borderId="1" xfId="0" applyFont="1" applyFill="1" applyBorder="1" applyAlignment="1" applyProtection="1">
      <alignment horizontal="justify" wrapText="1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justify" wrapText="1"/>
      <protection/>
    </xf>
    <xf numFmtId="164" fontId="4" fillId="0" borderId="3" xfId="0" applyFont="1" applyFill="1" applyBorder="1" applyAlignment="1" applyProtection="1">
      <alignment horizontal="center"/>
      <protection/>
    </xf>
    <xf numFmtId="165" fontId="3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justify" vertical="center" wrapText="1"/>
    </xf>
    <xf numFmtId="164" fontId="2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80" zoomScaleNormal="80" workbookViewId="0" topLeftCell="A1">
      <selection activeCell="B3" sqref="B3"/>
    </sheetView>
  </sheetViews>
  <sheetFormatPr defaultColWidth="8.00390625" defaultRowHeight="12.75"/>
  <cols>
    <col min="1" max="1" width="67.875" style="1" customWidth="1"/>
    <col min="2" max="2" width="36.00390625" style="1" customWidth="1"/>
    <col min="3" max="3" width="18.625" style="1" customWidth="1"/>
    <col min="4" max="4" width="17.50390625" style="0" customWidth="1"/>
    <col min="5" max="5" width="18.625" style="0" customWidth="1"/>
    <col min="6" max="6" width="9.00390625" style="0" customWidth="1"/>
    <col min="7" max="7" width="17.50390625" style="0" customWidth="1"/>
    <col min="8" max="16384" width="9.00390625" style="0" customWidth="1"/>
  </cols>
  <sheetData>
    <row r="1" spans="2:5" ht="15" customHeight="1">
      <c r="B1" s="2" t="s">
        <v>0</v>
      </c>
      <c r="C1" s="2"/>
      <c r="D1" s="2"/>
      <c r="E1" s="2"/>
    </row>
    <row r="2" spans="2:5" ht="19.5" customHeight="1">
      <c r="B2" s="2" t="s">
        <v>1</v>
      </c>
      <c r="C2" s="2"/>
      <c r="D2" s="2"/>
      <c r="E2" s="2"/>
    </row>
    <row r="3" spans="2:5" ht="24.75" customHeight="1">
      <c r="B3" s="2" t="s">
        <v>2</v>
      </c>
      <c r="C3" s="2"/>
      <c r="D3" s="2"/>
      <c r="E3" s="2"/>
    </row>
    <row r="4" spans="2:5" ht="57" customHeight="1">
      <c r="B4" s="2" t="s">
        <v>3</v>
      </c>
      <c r="C4" s="2"/>
      <c r="D4" s="2"/>
      <c r="E4" s="2"/>
    </row>
    <row r="5" spans="2:5" ht="15">
      <c r="B5" s="3"/>
      <c r="C5" s="3"/>
      <c r="D5" s="1"/>
      <c r="E5" s="1"/>
    </row>
    <row r="6" spans="1:3" ht="6" customHeight="1">
      <c r="A6" s="4"/>
      <c r="B6" s="5"/>
      <c r="C6" s="4"/>
    </row>
    <row r="7" spans="1:5" ht="32.25" customHeight="1">
      <c r="A7" s="6" t="s">
        <v>4</v>
      </c>
      <c r="B7" s="6"/>
      <c r="C7" s="6"/>
      <c r="D7" s="6"/>
      <c r="E7" s="6"/>
    </row>
    <row r="8" spans="1:5" ht="32.25" customHeight="1">
      <c r="A8" s="6" t="s">
        <v>5</v>
      </c>
      <c r="B8" s="6"/>
      <c r="C8" s="6"/>
      <c r="D8" s="6"/>
      <c r="E8" s="6"/>
    </row>
    <row r="9" spans="1:5" ht="32.25" customHeight="1">
      <c r="A9" s="6"/>
      <c r="B9" s="6"/>
      <c r="C9" s="6"/>
      <c r="D9" s="6"/>
      <c r="E9" s="6"/>
    </row>
    <row r="10" spans="1:5" ht="33.75" customHeight="1">
      <c r="A10" s="7" t="s">
        <v>6</v>
      </c>
      <c r="B10" s="7" t="s">
        <v>7</v>
      </c>
      <c r="C10" s="8" t="s">
        <v>8</v>
      </c>
      <c r="D10" s="8"/>
      <c r="E10" s="8"/>
    </row>
    <row r="11" spans="1:5" ht="45" customHeight="1">
      <c r="A11" s="7"/>
      <c r="B11" s="7"/>
      <c r="C11" s="9" t="s">
        <v>9</v>
      </c>
      <c r="D11" s="10" t="s">
        <v>10</v>
      </c>
      <c r="E11" s="10" t="s">
        <v>11</v>
      </c>
    </row>
    <row r="12" spans="1:5" ht="15.75">
      <c r="A12" s="11" t="s">
        <v>12</v>
      </c>
      <c r="B12" s="12" t="s">
        <v>13</v>
      </c>
      <c r="C12" s="13">
        <f>C13+C26+C38+C46+C57+C78+C85+C90+C102+C128+C20+C52</f>
        <v>1201957.6</v>
      </c>
      <c r="D12" s="13">
        <f>D13+D26+D38+D46+D57+D78+D85+D90+D102+D128+D20+D52</f>
        <v>1102186</v>
      </c>
      <c r="E12" s="13">
        <f>E13+E26+E38+E46+E57+E78+E85+E90+E102+E128+E20+E52</f>
        <v>1154811</v>
      </c>
    </row>
    <row r="13" spans="1:5" ht="15.75">
      <c r="A13" s="14" t="s">
        <v>14</v>
      </c>
      <c r="B13" s="12" t="s">
        <v>15</v>
      </c>
      <c r="C13" s="15">
        <f>C14</f>
        <v>778656.5</v>
      </c>
      <c r="D13" s="15">
        <f>D14</f>
        <v>617600</v>
      </c>
      <c r="E13" s="15">
        <f>E14</f>
        <v>640225</v>
      </c>
    </row>
    <row r="14" spans="1:5" s="18" customFormat="1" ht="15">
      <c r="A14" s="16" t="s">
        <v>16</v>
      </c>
      <c r="B14" s="10" t="s">
        <v>17</v>
      </c>
      <c r="C14" s="17">
        <f>C15+C16+C17+C18+C19</f>
        <v>778656.5</v>
      </c>
      <c r="D14" s="17">
        <f>D15+D16+D17+D18+D19</f>
        <v>617600</v>
      </c>
      <c r="E14" s="17">
        <f>E15+E16+E17+E18+E19</f>
        <v>640225</v>
      </c>
    </row>
    <row r="15" spans="1:7" s="18" customFormat="1" ht="90">
      <c r="A15" s="19" t="s">
        <v>18</v>
      </c>
      <c r="B15" s="10" t="s">
        <v>19</v>
      </c>
      <c r="C15" s="20">
        <f>601153+93047-3682.1-1920.4-4165+600</f>
        <v>685032.5</v>
      </c>
      <c r="D15" s="20">
        <v>529462</v>
      </c>
      <c r="E15" s="20">
        <v>544356</v>
      </c>
      <c r="G15" s="21"/>
    </row>
    <row r="16" spans="1:5" s="18" customFormat="1" ht="135">
      <c r="A16" s="19" t="s">
        <v>20</v>
      </c>
      <c r="B16" s="10" t="s">
        <v>21</v>
      </c>
      <c r="C16" s="20">
        <f>6000-1400</f>
        <v>4600</v>
      </c>
      <c r="D16" s="20">
        <v>6483</v>
      </c>
      <c r="E16" s="20">
        <v>6666</v>
      </c>
    </row>
    <row r="17" spans="1:5" s="18" customFormat="1" ht="60">
      <c r="A17" s="19" t="s">
        <v>22</v>
      </c>
      <c r="B17" s="10" t="s">
        <v>23</v>
      </c>
      <c r="C17" s="20">
        <f>4600+1600+2000</f>
        <v>8200</v>
      </c>
      <c r="D17" s="20">
        <v>4322</v>
      </c>
      <c r="E17" s="20">
        <v>4443</v>
      </c>
    </row>
    <row r="18" spans="1:5" s="18" customFormat="1" ht="105">
      <c r="A18" s="19" t="s">
        <v>24</v>
      </c>
      <c r="B18" s="10" t="s">
        <v>25</v>
      </c>
      <c r="C18" s="20">
        <f>4358-1600+66</f>
        <v>2824</v>
      </c>
      <c r="D18" s="20">
        <v>3040</v>
      </c>
      <c r="E18" s="20">
        <v>3015</v>
      </c>
    </row>
    <row r="19" spans="1:5" s="18" customFormat="1" ht="105">
      <c r="A19" s="19" t="s">
        <v>26</v>
      </c>
      <c r="B19" s="10" t="s">
        <v>27</v>
      </c>
      <c r="C19" s="20">
        <f>78000</f>
        <v>78000</v>
      </c>
      <c r="D19" s="20">
        <v>74293</v>
      </c>
      <c r="E19" s="20">
        <v>81745</v>
      </c>
    </row>
    <row r="20" spans="1:5" ht="48.75" customHeight="1">
      <c r="A20" s="22" t="s">
        <v>28</v>
      </c>
      <c r="B20" s="12" t="s">
        <v>29</v>
      </c>
      <c r="C20" s="15">
        <f>C21</f>
        <v>3170</v>
      </c>
      <c r="D20" s="15">
        <f>D21</f>
        <v>3049</v>
      </c>
      <c r="E20" s="15">
        <f>E21</f>
        <v>3024</v>
      </c>
    </row>
    <row r="21" spans="1:5" ht="47.25" customHeight="1">
      <c r="A21" s="19" t="s">
        <v>30</v>
      </c>
      <c r="B21" s="10" t="s">
        <v>31</v>
      </c>
      <c r="C21" s="17">
        <f>C22+C23+C24+C25</f>
        <v>3170</v>
      </c>
      <c r="D21" s="17">
        <f>D22+D23+D24+D25</f>
        <v>3049</v>
      </c>
      <c r="E21" s="17">
        <f>E22+E23+E24+E25</f>
        <v>3024</v>
      </c>
    </row>
    <row r="22" spans="1:5" ht="90">
      <c r="A22" s="19" t="s">
        <v>32</v>
      </c>
      <c r="B22" s="10" t="s">
        <v>33</v>
      </c>
      <c r="C22" s="20">
        <f>1456</f>
        <v>1456</v>
      </c>
      <c r="D22" s="20">
        <v>1402</v>
      </c>
      <c r="E22" s="20">
        <v>1400</v>
      </c>
    </row>
    <row r="23" spans="1:5" ht="105">
      <c r="A23" s="19" t="s">
        <v>34</v>
      </c>
      <c r="B23" s="10" t="s">
        <v>35</v>
      </c>
      <c r="C23" s="20">
        <f>8</f>
        <v>8</v>
      </c>
      <c r="D23" s="20">
        <v>8</v>
      </c>
      <c r="E23" s="20">
        <v>8</v>
      </c>
    </row>
    <row r="24" spans="1:5" ht="90">
      <c r="A24" s="19" t="s">
        <v>36</v>
      </c>
      <c r="B24" s="10" t="s">
        <v>37</v>
      </c>
      <c r="C24" s="20">
        <f>1915</f>
        <v>1915</v>
      </c>
      <c r="D24" s="20">
        <v>1839</v>
      </c>
      <c r="E24" s="20">
        <v>1831</v>
      </c>
    </row>
    <row r="25" spans="1:5" ht="90">
      <c r="A25" s="19" t="s">
        <v>38</v>
      </c>
      <c r="B25" s="10" t="s">
        <v>39</v>
      </c>
      <c r="C25" s="20">
        <f>-209</f>
        <v>-209</v>
      </c>
      <c r="D25" s="20">
        <v>-200</v>
      </c>
      <c r="E25" s="20">
        <v>-215</v>
      </c>
    </row>
    <row r="26" spans="1:5" ht="15.75">
      <c r="A26" s="22" t="s">
        <v>40</v>
      </c>
      <c r="B26" s="12" t="s">
        <v>41</v>
      </c>
      <c r="C26" s="15">
        <f>C32+C27+C36+C34</f>
        <v>180779.7</v>
      </c>
      <c r="D26" s="15">
        <f>D32+D27+D36+D34</f>
        <v>209102</v>
      </c>
      <c r="E26" s="15">
        <f>E32+E27+E36+E34</f>
        <v>238197</v>
      </c>
    </row>
    <row r="27" spans="1:5" ht="30">
      <c r="A27" s="19" t="s">
        <v>42</v>
      </c>
      <c r="B27" s="10" t="s">
        <v>43</v>
      </c>
      <c r="C27" s="20">
        <f>C28+C30</f>
        <v>159800.5</v>
      </c>
      <c r="D27" s="20">
        <f>D28+D30</f>
        <v>188344</v>
      </c>
      <c r="E27" s="20">
        <f>E28+E30</f>
        <v>216549</v>
      </c>
    </row>
    <row r="28" spans="1:5" ht="50.25" customHeight="1">
      <c r="A28" s="19" t="s">
        <v>44</v>
      </c>
      <c r="B28" s="10" t="s">
        <v>45</v>
      </c>
      <c r="C28" s="20">
        <f>C29</f>
        <v>119900.9</v>
      </c>
      <c r="D28" s="20">
        <f>D29</f>
        <v>144460</v>
      </c>
      <c r="E28" s="20">
        <f>E29</f>
        <v>166093</v>
      </c>
    </row>
    <row r="29" spans="1:5" ht="51.75" customHeight="1">
      <c r="A29" s="19" t="s">
        <v>44</v>
      </c>
      <c r="B29" s="10" t="s">
        <v>46</v>
      </c>
      <c r="C29" s="20">
        <f>128754-2029.1-6824</f>
        <v>119900.9</v>
      </c>
      <c r="D29" s="20">
        <v>144460</v>
      </c>
      <c r="E29" s="20">
        <v>166093</v>
      </c>
    </row>
    <row r="30" spans="1:5" ht="45">
      <c r="A30" s="19" t="s">
        <v>47</v>
      </c>
      <c r="B30" s="10" t="s">
        <v>48</v>
      </c>
      <c r="C30" s="20">
        <f>C31</f>
        <v>39899.6</v>
      </c>
      <c r="D30" s="20">
        <f>D31</f>
        <v>43884</v>
      </c>
      <c r="E30" s="20">
        <f>E31</f>
        <v>50456</v>
      </c>
    </row>
    <row r="31" spans="1:5" ht="75">
      <c r="A31" s="19" t="s">
        <v>49</v>
      </c>
      <c r="B31" s="10" t="s">
        <v>50</v>
      </c>
      <c r="C31" s="20">
        <f>39113-616.4+1403</f>
        <v>39899.6</v>
      </c>
      <c r="D31" s="20">
        <v>43884</v>
      </c>
      <c r="E31" s="20">
        <v>50456</v>
      </c>
    </row>
    <row r="32" spans="1:5" ht="30">
      <c r="A32" s="19" t="s">
        <v>51</v>
      </c>
      <c r="B32" s="10" t="s">
        <v>52</v>
      </c>
      <c r="C32" s="17">
        <f>C33</f>
        <v>4160</v>
      </c>
      <c r="D32" s="17">
        <f>D33</f>
        <v>0</v>
      </c>
      <c r="E32" s="17">
        <f>E33</f>
        <v>0</v>
      </c>
    </row>
    <row r="33" spans="1:5" ht="30">
      <c r="A33" s="19" t="s">
        <v>51</v>
      </c>
      <c r="B33" s="10" t="s">
        <v>53</v>
      </c>
      <c r="C33" s="20">
        <f>6383-2223</f>
        <v>4160</v>
      </c>
      <c r="D33" s="20">
        <v>0</v>
      </c>
      <c r="E33" s="20">
        <v>0</v>
      </c>
    </row>
    <row r="34" spans="1:5" ht="15">
      <c r="A34" s="19" t="s">
        <v>54</v>
      </c>
      <c r="B34" s="10" t="s">
        <v>55</v>
      </c>
      <c r="C34" s="20">
        <f>C35</f>
        <v>4.2</v>
      </c>
      <c r="D34" s="20">
        <f>D35</f>
        <v>0</v>
      </c>
      <c r="E34" s="20">
        <f>E35</f>
        <v>0</v>
      </c>
    </row>
    <row r="35" spans="1:5" ht="15">
      <c r="A35" s="19" t="s">
        <v>54</v>
      </c>
      <c r="B35" s="10" t="s">
        <v>56</v>
      </c>
      <c r="C35" s="20">
        <v>4.2</v>
      </c>
      <c r="D35" s="20">
        <v>0</v>
      </c>
      <c r="E35" s="20">
        <v>0</v>
      </c>
    </row>
    <row r="36" spans="1:5" ht="30">
      <c r="A36" s="19" t="s">
        <v>57</v>
      </c>
      <c r="B36" s="10" t="s">
        <v>58</v>
      </c>
      <c r="C36" s="17">
        <f>C37</f>
        <v>16815</v>
      </c>
      <c r="D36" s="17">
        <f>D37</f>
        <v>20758</v>
      </c>
      <c r="E36" s="17">
        <f>E37</f>
        <v>21648</v>
      </c>
    </row>
    <row r="37" spans="1:5" ht="45">
      <c r="A37" s="19" t="s">
        <v>59</v>
      </c>
      <c r="B37" s="10" t="s">
        <v>60</v>
      </c>
      <c r="C37" s="20">
        <f>19515-2700</f>
        <v>16815</v>
      </c>
      <c r="D37" s="20">
        <v>20758</v>
      </c>
      <c r="E37" s="20">
        <v>21648</v>
      </c>
    </row>
    <row r="38" spans="1:5" ht="15.75">
      <c r="A38" s="22" t="s">
        <v>61</v>
      </c>
      <c r="B38" s="12" t="s">
        <v>62</v>
      </c>
      <c r="C38" s="15">
        <f>C39+C41</f>
        <v>145234</v>
      </c>
      <c r="D38" s="15">
        <f>D39+D41</f>
        <v>169564</v>
      </c>
      <c r="E38" s="15">
        <f>E39+E41</f>
        <v>171538</v>
      </c>
    </row>
    <row r="39" spans="1:5" ht="15">
      <c r="A39" s="19" t="s">
        <v>63</v>
      </c>
      <c r="B39" s="10" t="s">
        <v>64</v>
      </c>
      <c r="C39" s="17">
        <f>C40</f>
        <v>44000</v>
      </c>
      <c r="D39" s="17">
        <f>D40</f>
        <v>39392</v>
      </c>
      <c r="E39" s="17">
        <f>E40</f>
        <v>41366</v>
      </c>
    </row>
    <row r="40" spans="1:5" ht="64.5" customHeight="1">
      <c r="A40" s="19" t="s">
        <v>65</v>
      </c>
      <c r="B40" s="10" t="s">
        <v>66</v>
      </c>
      <c r="C40" s="20">
        <f>37511+6489</f>
        <v>44000</v>
      </c>
      <c r="D40" s="20">
        <v>39392</v>
      </c>
      <c r="E40" s="20">
        <v>41366</v>
      </c>
    </row>
    <row r="41" spans="1:5" s="18" customFormat="1" ht="15">
      <c r="A41" s="19" t="s">
        <v>67</v>
      </c>
      <c r="B41" s="10" t="s">
        <v>68</v>
      </c>
      <c r="C41" s="17">
        <f>C42+C44</f>
        <v>101234</v>
      </c>
      <c r="D41" s="17">
        <f>D42+D44</f>
        <v>130172</v>
      </c>
      <c r="E41" s="17">
        <f>E42+E44</f>
        <v>130172</v>
      </c>
    </row>
    <row r="42" spans="1:5" s="18" customFormat="1" ht="15">
      <c r="A42" s="19" t="s">
        <v>69</v>
      </c>
      <c r="B42" s="10" t="s">
        <v>70</v>
      </c>
      <c r="C42" s="20">
        <f>C43</f>
        <v>89000</v>
      </c>
      <c r="D42" s="20">
        <f>D43</f>
        <v>116844</v>
      </c>
      <c r="E42" s="20">
        <f>E43</f>
        <v>116844</v>
      </c>
    </row>
    <row r="43" spans="1:5" s="18" customFormat="1" ht="45">
      <c r="A43" s="19" t="s">
        <v>71</v>
      </c>
      <c r="B43" s="10" t="s">
        <v>72</v>
      </c>
      <c r="C43" s="20">
        <f>104385+12481-27866</f>
        <v>89000</v>
      </c>
      <c r="D43" s="20">
        <f>104385+12459</f>
        <v>116844</v>
      </c>
      <c r="E43" s="20">
        <f>104385+12459</f>
        <v>116844</v>
      </c>
    </row>
    <row r="44" spans="1:5" s="18" customFormat="1" ht="15">
      <c r="A44" s="19" t="s">
        <v>73</v>
      </c>
      <c r="B44" s="10" t="s">
        <v>74</v>
      </c>
      <c r="C44" s="20">
        <f>C45</f>
        <v>12234</v>
      </c>
      <c r="D44" s="20">
        <f>D45</f>
        <v>13328</v>
      </c>
      <c r="E44" s="20">
        <f>E45</f>
        <v>13328</v>
      </c>
    </row>
    <row r="45" spans="1:5" s="18" customFormat="1" ht="45">
      <c r="A45" s="19" t="s">
        <v>75</v>
      </c>
      <c r="B45" s="10" t="s">
        <v>76</v>
      </c>
      <c r="C45" s="20">
        <f>13166+162-1094</f>
        <v>12234</v>
      </c>
      <c r="D45" s="20">
        <f>13166+162</f>
        <v>13328</v>
      </c>
      <c r="E45" s="20">
        <f>13166+162</f>
        <v>13328</v>
      </c>
    </row>
    <row r="46" spans="1:5" ht="15.75">
      <c r="A46" s="22" t="s">
        <v>77</v>
      </c>
      <c r="B46" s="12" t="s">
        <v>78</v>
      </c>
      <c r="C46" s="15">
        <f>C49+C47</f>
        <v>3500</v>
      </c>
      <c r="D46" s="15">
        <f>D49+D47</f>
        <v>5355</v>
      </c>
      <c r="E46" s="15">
        <f>E49+E47</f>
        <v>5568</v>
      </c>
    </row>
    <row r="47" spans="1:5" ht="45.75" customHeight="1">
      <c r="A47" s="23" t="s">
        <v>79</v>
      </c>
      <c r="B47" s="10" t="s">
        <v>80</v>
      </c>
      <c r="C47" s="17">
        <f>C48</f>
        <v>3500</v>
      </c>
      <c r="D47" s="17">
        <f>D48</f>
        <v>5322</v>
      </c>
      <c r="E47" s="17">
        <f>E48</f>
        <v>5535</v>
      </c>
    </row>
    <row r="48" spans="1:5" ht="60">
      <c r="A48" s="23" t="s">
        <v>81</v>
      </c>
      <c r="B48" s="10" t="s">
        <v>82</v>
      </c>
      <c r="C48" s="20">
        <f>5117-1617</f>
        <v>3500</v>
      </c>
      <c r="D48" s="20">
        <v>5322</v>
      </c>
      <c r="E48" s="20">
        <v>5535</v>
      </c>
    </row>
    <row r="49" spans="1:5" ht="49.5" customHeight="1">
      <c r="A49" s="19" t="s">
        <v>83</v>
      </c>
      <c r="B49" s="10" t="s">
        <v>84</v>
      </c>
      <c r="C49" s="17">
        <f>C50+C51</f>
        <v>0</v>
      </c>
      <c r="D49" s="17">
        <f>D50+D51</f>
        <v>33</v>
      </c>
      <c r="E49" s="17">
        <f>E50+E51</f>
        <v>33</v>
      </c>
    </row>
    <row r="50" spans="1:5" ht="30">
      <c r="A50" s="23" t="s">
        <v>85</v>
      </c>
      <c r="B50" s="10" t="s">
        <v>86</v>
      </c>
      <c r="C50" s="20">
        <f>30-30</f>
        <v>0</v>
      </c>
      <c r="D50" s="20">
        <v>30</v>
      </c>
      <c r="E50" s="20">
        <v>30</v>
      </c>
    </row>
    <row r="51" spans="1:5" ht="105">
      <c r="A51" s="23" t="s">
        <v>87</v>
      </c>
      <c r="B51" s="10" t="s">
        <v>88</v>
      </c>
      <c r="C51" s="20">
        <f>3-3</f>
        <v>0</v>
      </c>
      <c r="D51" s="20">
        <v>3</v>
      </c>
      <c r="E51" s="20">
        <v>3</v>
      </c>
    </row>
    <row r="52" spans="1:5" ht="47.25">
      <c r="A52" s="22" t="s">
        <v>89</v>
      </c>
      <c r="B52" s="12" t="s">
        <v>90</v>
      </c>
      <c r="C52" s="15">
        <f>C53+C55</f>
        <v>18.700000000000003</v>
      </c>
      <c r="D52" s="15">
        <f aca="true" t="shared" si="0" ref="D52:D53">D53</f>
        <v>0</v>
      </c>
      <c r="E52" s="15">
        <f aca="true" t="shared" si="1" ref="E52:E53">E53</f>
        <v>0</v>
      </c>
    </row>
    <row r="53" spans="1:5" ht="30">
      <c r="A53" s="19" t="s">
        <v>91</v>
      </c>
      <c r="B53" s="10" t="s">
        <v>92</v>
      </c>
      <c r="C53" s="17">
        <f>C54</f>
        <v>12.8</v>
      </c>
      <c r="D53" s="17">
        <f t="shared" si="0"/>
        <v>0</v>
      </c>
      <c r="E53" s="17">
        <f t="shared" si="1"/>
        <v>0</v>
      </c>
    </row>
    <row r="54" spans="1:5" ht="45">
      <c r="A54" s="19" t="s">
        <v>93</v>
      </c>
      <c r="B54" s="10" t="s">
        <v>94</v>
      </c>
      <c r="C54" s="17">
        <f>1.3+11.5</f>
        <v>12.8</v>
      </c>
      <c r="D54" s="17">
        <v>0</v>
      </c>
      <c r="E54" s="17">
        <v>0</v>
      </c>
    </row>
    <row r="55" spans="1:5" ht="15">
      <c r="A55" s="19" t="s">
        <v>95</v>
      </c>
      <c r="B55" s="10" t="s">
        <v>96</v>
      </c>
      <c r="C55" s="17">
        <f>C56</f>
        <v>5.9</v>
      </c>
      <c r="D55" s="17">
        <f>D56</f>
        <v>0</v>
      </c>
      <c r="E55" s="17">
        <f>E56</f>
        <v>0</v>
      </c>
    </row>
    <row r="56" spans="1:5" ht="30">
      <c r="A56" s="19" t="s">
        <v>97</v>
      </c>
      <c r="B56" s="10" t="s">
        <v>98</v>
      </c>
      <c r="C56" s="17">
        <v>5.9</v>
      </c>
      <c r="D56" s="17">
        <v>0</v>
      </c>
      <c r="E56" s="17">
        <v>0</v>
      </c>
    </row>
    <row r="57" spans="1:5" ht="47.25">
      <c r="A57" s="22" t="s">
        <v>99</v>
      </c>
      <c r="B57" s="12" t="s">
        <v>100</v>
      </c>
      <c r="C57" s="15">
        <f>C58+C67+C65</f>
        <v>77389.5</v>
      </c>
      <c r="D57" s="15">
        <f>D58+D67+D65</f>
        <v>74291</v>
      </c>
      <c r="E57" s="15">
        <f>E58+E67+E65</f>
        <v>74373</v>
      </c>
    </row>
    <row r="58" spans="1:5" ht="105">
      <c r="A58" s="23" t="s">
        <v>101</v>
      </c>
      <c r="B58" s="10" t="s">
        <v>102</v>
      </c>
      <c r="C58" s="17">
        <f>C59+C61+C63</f>
        <v>59520</v>
      </c>
      <c r="D58" s="17">
        <f>D59+D61+D63</f>
        <v>56161</v>
      </c>
      <c r="E58" s="17">
        <f>E59+E61+E63</f>
        <v>56343</v>
      </c>
    </row>
    <row r="59" spans="1:5" ht="77.25" customHeight="1">
      <c r="A59" s="23" t="s">
        <v>103</v>
      </c>
      <c r="B59" s="10" t="s">
        <v>104</v>
      </c>
      <c r="C59" s="20">
        <f>C60</f>
        <v>41000</v>
      </c>
      <c r="D59" s="20">
        <f>D60</f>
        <v>36087</v>
      </c>
      <c r="E59" s="20">
        <f>E60</f>
        <v>36188</v>
      </c>
    </row>
    <row r="60" spans="1:5" ht="94.5" customHeight="1">
      <c r="A60" s="23" t="s">
        <v>105</v>
      </c>
      <c r="B60" s="9" t="s">
        <v>106</v>
      </c>
      <c r="C60" s="20">
        <f>35990+5010</f>
        <v>41000</v>
      </c>
      <c r="D60" s="20">
        <v>36087</v>
      </c>
      <c r="E60" s="20">
        <v>36188</v>
      </c>
    </row>
    <row r="61" spans="1:5" ht="114.75" customHeight="1">
      <c r="A61" s="24" t="s">
        <v>107</v>
      </c>
      <c r="B61" s="9" t="s">
        <v>108</v>
      </c>
      <c r="C61" s="17">
        <f>C62</f>
        <v>2020</v>
      </c>
      <c r="D61" s="17">
        <f>D62</f>
        <v>1835</v>
      </c>
      <c r="E61" s="17">
        <f>E62</f>
        <v>1835</v>
      </c>
    </row>
    <row r="62" spans="1:5" ht="90">
      <c r="A62" s="25" t="s">
        <v>109</v>
      </c>
      <c r="B62" s="9" t="s">
        <v>110</v>
      </c>
      <c r="C62" s="20">
        <f>4330-2495+185</f>
        <v>2020</v>
      </c>
      <c r="D62" s="20">
        <v>1835</v>
      </c>
      <c r="E62" s="20">
        <v>1835</v>
      </c>
    </row>
    <row r="63" spans="1:5" ht="45">
      <c r="A63" s="23" t="s">
        <v>111</v>
      </c>
      <c r="B63" s="10" t="s">
        <v>112</v>
      </c>
      <c r="C63" s="17">
        <f>C64</f>
        <v>16500</v>
      </c>
      <c r="D63" s="17">
        <f>D64</f>
        <v>18239</v>
      </c>
      <c r="E63" s="17">
        <f>E64</f>
        <v>18320</v>
      </c>
    </row>
    <row r="64" spans="1:5" ht="45">
      <c r="A64" s="23" t="s">
        <v>113</v>
      </c>
      <c r="B64" s="10" t="s">
        <v>114</v>
      </c>
      <c r="C64" s="20">
        <f>17769-1269</f>
        <v>16500</v>
      </c>
      <c r="D64" s="20">
        <v>18239</v>
      </c>
      <c r="E64" s="20">
        <v>18320</v>
      </c>
    </row>
    <row r="65" spans="1:5" ht="60">
      <c r="A65" s="23" t="s">
        <v>115</v>
      </c>
      <c r="B65" s="10" t="s">
        <v>116</v>
      </c>
      <c r="C65" s="20">
        <f>C66</f>
        <v>62.5</v>
      </c>
      <c r="D65" s="20">
        <f>D66</f>
        <v>383</v>
      </c>
      <c r="E65" s="20">
        <f>E66</f>
        <v>383</v>
      </c>
    </row>
    <row r="66" spans="1:5" ht="60">
      <c r="A66" s="23" t="s">
        <v>117</v>
      </c>
      <c r="B66" s="10" t="s">
        <v>118</v>
      </c>
      <c r="C66" s="20">
        <f>383-320.5</f>
        <v>62.5</v>
      </c>
      <c r="D66" s="20">
        <v>383</v>
      </c>
      <c r="E66" s="20">
        <v>383</v>
      </c>
    </row>
    <row r="67" spans="1:5" ht="90">
      <c r="A67" s="23" t="s">
        <v>119</v>
      </c>
      <c r="B67" s="10" t="s">
        <v>120</v>
      </c>
      <c r="C67" s="17">
        <f>C68+C73</f>
        <v>17807</v>
      </c>
      <c r="D67" s="17">
        <f>D68+D73</f>
        <v>17747</v>
      </c>
      <c r="E67" s="17">
        <f>E68+E73</f>
        <v>17647</v>
      </c>
    </row>
    <row r="68" spans="1:5" ht="90">
      <c r="A68" s="23" t="s">
        <v>121</v>
      </c>
      <c r="B68" s="10" t="s">
        <v>122</v>
      </c>
      <c r="C68" s="17">
        <f>C69</f>
        <v>9285</v>
      </c>
      <c r="D68" s="17">
        <f>D69</f>
        <v>10100</v>
      </c>
      <c r="E68" s="17">
        <f>E69</f>
        <v>10000</v>
      </c>
    </row>
    <row r="69" spans="1:5" ht="93" customHeight="1">
      <c r="A69" s="23" t="s">
        <v>123</v>
      </c>
      <c r="B69" s="10" t="s">
        <v>124</v>
      </c>
      <c r="C69" s="17">
        <f>SUM(C71:C72)</f>
        <v>9285</v>
      </c>
      <c r="D69" s="17">
        <f>SUM(D71:D72)</f>
        <v>10100</v>
      </c>
      <c r="E69" s="17">
        <f>SUM(E71:E72)</f>
        <v>10000</v>
      </c>
    </row>
    <row r="70" spans="1:5" ht="15">
      <c r="A70" s="23" t="s">
        <v>125</v>
      </c>
      <c r="B70" s="10"/>
      <c r="C70" s="20"/>
      <c r="D70" s="20"/>
      <c r="E70" s="20"/>
    </row>
    <row r="71" spans="1:5" ht="136.5" customHeight="1">
      <c r="A71" s="23" t="s">
        <v>126</v>
      </c>
      <c r="B71" s="10" t="s">
        <v>127</v>
      </c>
      <c r="C71" s="20">
        <f>10200-1510</f>
        <v>8690</v>
      </c>
      <c r="D71" s="20">
        <v>10100</v>
      </c>
      <c r="E71" s="20">
        <v>10000</v>
      </c>
    </row>
    <row r="72" spans="1:5" ht="117" customHeight="1">
      <c r="A72" s="23" t="s">
        <v>128</v>
      </c>
      <c r="B72" s="10" t="s">
        <v>129</v>
      </c>
      <c r="C72" s="20">
        <f>595</f>
        <v>595</v>
      </c>
      <c r="D72" s="20">
        <v>0</v>
      </c>
      <c r="E72" s="20">
        <v>0</v>
      </c>
    </row>
    <row r="73" spans="1:5" ht="135">
      <c r="A73" s="23" t="s">
        <v>130</v>
      </c>
      <c r="B73" s="10" t="s">
        <v>131</v>
      </c>
      <c r="C73" s="20">
        <f>C74</f>
        <v>8522</v>
      </c>
      <c r="D73" s="20">
        <f>D74</f>
        <v>7647</v>
      </c>
      <c r="E73" s="20">
        <f>E74</f>
        <v>7647</v>
      </c>
    </row>
    <row r="74" spans="1:5" ht="120">
      <c r="A74" s="23" t="s">
        <v>132</v>
      </c>
      <c r="B74" s="10" t="s">
        <v>133</v>
      </c>
      <c r="C74" s="20">
        <f>C76+C77</f>
        <v>8522</v>
      </c>
      <c r="D74" s="20">
        <f>D76+D77</f>
        <v>7647</v>
      </c>
      <c r="E74" s="20">
        <f>E76+E77</f>
        <v>7647</v>
      </c>
    </row>
    <row r="75" spans="1:5" ht="15">
      <c r="A75" s="23" t="s">
        <v>125</v>
      </c>
      <c r="B75" s="10"/>
      <c r="C75" s="20"/>
      <c r="D75" s="20"/>
      <c r="E75" s="20"/>
    </row>
    <row r="76" spans="1:5" ht="150">
      <c r="A76" s="23" t="s">
        <v>134</v>
      </c>
      <c r="B76" s="10" t="s">
        <v>135</v>
      </c>
      <c r="C76" s="20">
        <f>4322</f>
        <v>4322</v>
      </c>
      <c r="D76" s="20">
        <v>4322</v>
      </c>
      <c r="E76" s="20">
        <v>4322</v>
      </c>
    </row>
    <row r="77" spans="1:5" ht="150">
      <c r="A77" s="23" t="s">
        <v>136</v>
      </c>
      <c r="B77" s="10" t="s">
        <v>137</v>
      </c>
      <c r="C77" s="20">
        <f>3325+675+200</f>
        <v>4200</v>
      </c>
      <c r="D77" s="20">
        <v>3325</v>
      </c>
      <c r="E77" s="20">
        <v>3325</v>
      </c>
    </row>
    <row r="78" spans="1:5" ht="31.5">
      <c r="A78" s="22" t="s">
        <v>138</v>
      </c>
      <c r="B78" s="12" t="s">
        <v>139</v>
      </c>
      <c r="C78" s="15">
        <f>C79</f>
        <v>617.1</v>
      </c>
      <c r="D78" s="15">
        <f>D79</f>
        <v>245</v>
      </c>
      <c r="E78" s="15">
        <f>E79</f>
        <v>245</v>
      </c>
    </row>
    <row r="79" spans="1:5" ht="30">
      <c r="A79" s="19" t="s">
        <v>140</v>
      </c>
      <c r="B79" s="10" t="s">
        <v>141</v>
      </c>
      <c r="C79" s="17">
        <f>SUM(C80:C82)</f>
        <v>617.1</v>
      </c>
      <c r="D79" s="17">
        <f>SUM(D80:D82)</f>
        <v>245</v>
      </c>
      <c r="E79" s="17">
        <f>SUM(E80:E82)</f>
        <v>245</v>
      </c>
    </row>
    <row r="80" spans="1:5" ht="30">
      <c r="A80" s="19" t="s">
        <v>142</v>
      </c>
      <c r="B80" s="10" t="s">
        <v>143</v>
      </c>
      <c r="C80" s="20">
        <f>20+78.7+38.3</f>
        <v>137</v>
      </c>
      <c r="D80" s="20">
        <v>20</v>
      </c>
      <c r="E80" s="20">
        <v>20</v>
      </c>
    </row>
    <row r="81" spans="1:5" ht="30">
      <c r="A81" s="19" t="s">
        <v>144</v>
      </c>
      <c r="B81" s="10" t="s">
        <v>145</v>
      </c>
      <c r="C81" s="20">
        <f>100+109.3+93.7</f>
        <v>303</v>
      </c>
      <c r="D81" s="20">
        <v>100</v>
      </c>
      <c r="E81" s="20">
        <v>100</v>
      </c>
    </row>
    <row r="82" spans="1:5" ht="30">
      <c r="A82" s="19" t="s">
        <v>146</v>
      </c>
      <c r="B82" s="10" t="s">
        <v>147</v>
      </c>
      <c r="C82" s="20">
        <f>C83+C84</f>
        <v>177.1</v>
      </c>
      <c r="D82" s="20">
        <v>125</v>
      </c>
      <c r="E82" s="20">
        <v>125</v>
      </c>
    </row>
    <row r="83" spans="1:5" ht="15">
      <c r="A83" s="19" t="s">
        <v>148</v>
      </c>
      <c r="B83" s="10" t="s">
        <v>149</v>
      </c>
      <c r="C83" s="20">
        <f>125+24.3+26.7</f>
        <v>176</v>
      </c>
      <c r="D83" s="20">
        <v>125</v>
      </c>
      <c r="E83" s="20">
        <v>125</v>
      </c>
    </row>
    <row r="84" spans="1:5" ht="30">
      <c r="A84" s="19" t="s">
        <v>150</v>
      </c>
      <c r="B84" s="10" t="s">
        <v>151</v>
      </c>
      <c r="C84" s="20">
        <f>1.1</f>
        <v>1.1</v>
      </c>
      <c r="D84" s="20">
        <v>0</v>
      </c>
      <c r="E84" s="20">
        <v>0</v>
      </c>
    </row>
    <row r="85" spans="1:5" ht="31.5">
      <c r="A85" s="22" t="s">
        <v>152</v>
      </c>
      <c r="B85" s="12" t="s">
        <v>153</v>
      </c>
      <c r="C85" s="15">
        <f aca="true" t="shared" si="2" ref="C85:C86">C86</f>
        <v>2543.2999999999997</v>
      </c>
      <c r="D85" s="15">
        <f aca="true" t="shared" si="3" ref="D85:D86">D86</f>
        <v>750</v>
      </c>
      <c r="E85" s="15">
        <f aca="true" t="shared" si="4" ref="E85:E86">E86</f>
        <v>750</v>
      </c>
    </row>
    <row r="86" spans="1:5" ht="15">
      <c r="A86" s="19" t="s">
        <v>154</v>
      </c>
      <c r="B86" s="10" t="s">
        <v>155</v>
      </c>
      <c r="C86" s="17">
        <f t="shared" si="2"/>
        <v>2543.2999999999997</v>
      </c>
      <c r="D86" s="17">
        <f t="shared" si="3"/>
        <v>750</v>
      </c>
      <c r="E86" s="17">
        <f t="shared" si="4"/>
        <v>750</v>
      </c>
    </row>
    <row r="87" spans="1:5" ht="15">
      <c r="A87" s="19" t="s">
        <v>156</v>
      </c>
      <c r="B87" s="10" t="s">
        <v>157</v>
      </c>
      <c r="C87" s="17">
        <f>C88+C89</f>
        <v>2543.2999999999997</v>
      </c>
      <c r="D87" s="17">
        <f>D88+D89</f>
        <v>750</v>
      </c>
      <c r="E87" s="17">
        <f>E88+E89</f>
        <v>750</v>
      </c>
    </row>
    <row r="88" spans="1:5" ht="30">
      <c r="A88" s="19" t="s">
        <v>158</v>
      </c>
      <c r="B88" s="10" t="s">
        <v>159</v>
      </c>
      <c r="C88" s="17">
        <f>750+416.7+1089</f>
        <v>2255.7</v>
      </c>
      <c r="D88" s="17">
        <v>750</v>
      </c>
      <c r="E88" s="17">
        <v>750</v>
      </c>
    </row>
    <row r="89" spans="1:5" ht="75">
      <c r="A89" s="19" t="s">
        <v>160</v>
      </c>
      <c r="B89" s="10" t="s">
        <v>161</v>
      </c>
      <c r="C89" s="17">
        <f>237.2+50.4</f>
        <v>287.59999999999997</v>
      </c>
      <c r="D89" s="17">
        <v>0</v>
      </c>
      <c r="E89" s="17">
        <v>0</v>
      </c>
    </row>
    <row r="90" spans="1:5" ht="31.5">
      <c r="A90" s="22" t="s">
        <v>162</v>
      </c>
      <c r="B90" s="12" t="s">
        <v>163</v>
      </c>
      <c r="C90" s="15">
        <f>C93+C96+C91+C99</f>
        <v>5659.299999999999</v>
      </c>
      <c r="D90" s="15">
        <f>D93+D96+D91+D99</f>
        <v>5542</v>
      </c>
      <c r="E90" s="15">
        <f>E93+E96+E91+E99</f>
        <v>5204</v>
      </c>
    </row>
    <row r="91" spans="1:5" ht="15">
      <c r="A91" s="19" t="s">
        <v>164</v>
      </c>
      <c r="B91" s="10" t="s">
        <v>165</v>
      </c>
      <c r="C91" s="17">
        <f>C92</f>
        <v>700</v>
      </c>
      <c r="D91" s="17">
        <f>D92</f>
        <v>0</v>
      </c>
      <c r="E91" s="17">
        <f>E92</f>
        <v>0</v>
      </c>
    </row>
    <row r="92" spans="1:5" ht="30">
      <c r="A92" s="19" t="s">
        <v>166</v>
      </c>
      <c r="B92" s="10" t="s">
        <v>167</v>
      </c>
      <c r="C92" s="17">
        <f>700</f>
        <v>700</v>
      </c>
      <c r="D92" s="17">
        <v>0</v>
      </c>
      <c r="E92" s="17">
        <v>0</v>
      </c>
    </row>
    <row r="93" spans="1:5" ht="93" customHeight="1">
      <c r="A93" s="19" t="s">
        <v>168</v>
      </c>
      <c r="B93" s="10" t="s">
        <v>169</v>
      </c>
      <c r="C93" s="17">
        <f aca="true" t="shared" si="5" ref="C93:C94">C94</f>
        <v>600</v>
      </c>
      <c r="D93" s="17">
        <f aca="true" t="shared" si="6" ref="D93:D94">D94</f>
        <v>5542</v>
      </c>
      <c r="E93" s="17">
        <f aca="true" t="shared" si="7" ref="E93:E94">E94</f>
        <v>5204</v>
      </c>
    </row>
    <row r="94" spans="1:5" ht="107.25" customHeight="1">
      <c r="A94" s="23" t="s">
        <v>170</v>
      </c>
      <c r="B94" s="10" t="s">
        <v>171</v>
      </c>
      <c r="C94" s="17">
        <f t="shared" si="5"/>
        <v>600</v>
      </c>
      <c r="D94" s="17">
        <f t="shared" si="6"/>
        <v>5542</v>
      </c>
      <c r="E94" s="17">
        <f t="shared" si="7"/>
        <v>5204</v>
      </c>
    </row>
    <row r="95" spans="1:5" s="18" customFormat="1" ht="105">
      <c r="A95" s="23" t="s">
        <v>172</v>
      </c>
      <c r="B95" s="10" t="s">
        <v>173</v>
      </c>
      <c r="C95" s="17">
        <f>4865+35002-39267</f>
        <v>600</v>
      </c>
      <c r="D95" s="17">
        <v>5542</v>
      </c>
      <c r="E95" s="17">
        <v>5204</v>
      </c>
    </row>
    <row r="96" spans="1:5" s="18" customFormat="1" ht="45">
      <c r="A96" s="23" t="s">
        <v>174</v>
      </c>
      <c r="B96" s="10" t="s">
        <v>175</v>
      </c>
      <c r="C96" s="17">
        <f aca="true" t="shared" si="8" ref="C96:C97">C97</f>
        <v>3522.2999999999997</v>
      </c>
      <c r="D96" s="17">
        <f aca="true" t="shared" si="9" ref="D96:D97">D97</f>
        <v>0</v>
      </c>
      <c r="E96" s="17">
        <f aca="true" t="shared" si="10" ref="E96:E97">E97</f>
        <v>0</v>
      </c>
    </row>
    <row r="97" spans="1:5" s="18" customFormat="1" ht="45">
      <c r="A97" s="23" t="s">
        <v>176</v>
      </c>
      <c r="B97" s="10" t="s">
        <v>177</v>
      </c>
      <c r="C97" s="17">
        <f t="shared" si="8"/>
        <v>3522.2999999999997</v>
      </c>
      <c r="D97" s="17">
        <f t="shared" si="9"/>
        <v>0</v>
      </c>
      <c r="E97" s="17">
        <f t="shared" si="10"/>
        <v>0</v>
      </c>
    </row>
    <row r="98" spans="1:5" s="18" customFormat="1" ht="60">
      <c r="A98" s="23" t="s">
        <v>178</v>
      </c>
      <c r="B98" s="10" t="s">
        <v>179</v>
      </c>
      <c r="C98" s="17">
        <f>185.7+3336.6</f>
        <v>3522.2999999999997</v>
      </c>
      <c r="D98" s="17">
        <v>0</v>
      </c>
      <c r="E98" s="17">
        <v>0</v>
      </c>
    </row>
    <row r="99" spans="1:5" s="18" customFormat="1" ht="75">
      <c r="A99" s="26" t="s">
        <v>180</v>
      </c>
      <c r="B99" s="27" t="s">
        <v>181</v>
      </c>
      <c r="C99" s="17">
        <f aca="true" t="shared" si="11" ref="C99:C100">C100</f>
        <v>837</v>
      </c>
      <c r="D99" s="17">
        <f aca="true" t="shared" si="12" ref="D99:D100">D100</f>
        <v>0</v>
      </c>
      <c r="E99" s="17">
        <f aca="true" t="shared" si="13" ref="E99:E100">E100</f>
        <v>0</v>
      </c>
    </row>
    <row r="100" spans="1:5" s="18" customFormat="1" ht="75">
      <c r="A100" s="26" t="s">
        <v>182</v>
      </c>
      <c r="B100" s="27" t="s">
        <v>183</v>
      </c>
      <c r="C100" s="17">
        <f t="shared" si="11"/>
        <v>837</v>
      </c>
      <c r="D100" s="17">
        <f t="shared" si="12"/>
        <v>0</v>
      </c>
      <c r="E100" s="17">
        <f t="shared" si="13"/>
        <v>0</v>
      </c>
    </row>
    <row r="101" spans="1:5" s="18" customFormat="1" ht="90">
      <c r="A101" s="28" t="s">
        <v>184</v>
      </c>
      <c r="B101" s="29" t="s">
        <v>185</v>
      </c>
      <c r="C101" s="17">
        <v>837</v>
      </c>
      <c r="D101" s="17">
        <v>0</v>
      </c>
      <c r="E101" s="17">
        <v>0</v>
      </c>
    </row>
    <row r="102" spans="1:5" ht="15.75">
      <c r="A102" s="22" t="s">
        <v>186</v>
      </c>
      <c r="B102" s="12" t="s">
        <v>187</v>
      </c>
      <c r="C102" s="30">
        <f>C103+C120+C123</f>
        <v>719.9000000000001</v>
      </c>
      <c r="D102" s="30">
        <f>D103+D120+D123</f>
        <v>688</v>
      </c>
      <c r="E102" s="30">
        <f>E103+E120+E123</f>
        <v>687</v>
      </c>
    </row>
    <row r="103" spans="1:5" ht="45">
      <c r="A103" s="19" t="s">
        <v>188</v>
      </c>
      <c r="B103" s="10" t="s">
        <v>189</v>
      </c>
      <c r="C103" s="20">
        <f>C118+C113+C104+C106+C108+C111+C115</f>
        <v>282.7</v>
      </c>
      <c r="D103" s="20">
        <f>D118+D113+D104+D106+D108+D111+D115</f>
        <v>110</v>
      </c>
      <c r="E103" s="20">
        <f>E118+E113+E104+E106+E108+E111+E115</f>
        <v>110</v>
      </c>
    </row>
    <row r="104" spans="1:5" ht="75">
      <c r="A104" s="19" t="s">
        <v>190</v>
      </c>
      <c r="B104" s="10" t="s">
        <v>191</v>
      </c>
      <c r="C104" s="20">
        <f>C105</f>
        <v>1.8</v>
      </c>
      <c r="D104" s="20">
        <f>D105</f>
        <v>0</v>
      </c>
      <c r="E104" s="20">
        <f>E105</f>
        <v>0</v>
      </c>
    </row>
    <row r="105" spans="1:5" ht="105">
      <c r="A105" s="19" t="s">
        <v>192</v>
      </c>
      <c r="B105" s="10" t="s">
        <v>193</v>
      </c>
      <c r="C105" s="20">
        <v>1.8</v>
      </c>
      <c r="D105" s="20">
        <v>0</v>
      </c>
      <c r="E105" s="20">
        <v>0</v>
      </c>
    </row>
    <row r="106" spans="1:5" ht="105">
      <c r="A106" s="19" t="s">
        <v>194</v>
      </c>
      <c r="B106" s="10" t="s">
        <v>195</v>
      </c>
      <c r="C106" s="20">
        <f>C107</f>
        <v>4.8</v>
      </c>
      <c r="D106" s="20">
        <f>D107</f>
        <v>0</v>
      </c>
      <c r="E106" s="20">
        <f>E107</f>
        <v>0</v>
      </c>
    </row>
    <row r="107" spans="1:5" ht="135">
      <c r="A107" s="19" t="s">
        <v>196</v>
      </c>
      <c r="B107" s="10" t="s">
        <v>197</v>
      </c>
      <c r="C107" s="20">
        <v>4.8</v>
      </c>
      <c r="D107" s="20">
        <v>0</v>
      </c>
      <c r="E107" s="20">
        <v>0</v>
      </c>
    </row>
    <row r="108" spans="1:5" ht="75">
      <c r="A108" s="19" t="s">
        <v>198</v>
      </c>
      <c r="B108" s="10" t="s">
        <v>199</v>
      </c>
      <c r="C108" s="20">
        <f>C109+C110</f>
        <v>43.7</v>
      </c>
      <c r="D108" s="20">
        <f>D109+D110</f>
        <v>0</v>
      </c>
      <c r="E108" s="20">
        <f>E109+E110</f>
        <v>0</v>
      </c>
    </row>
    <row r="109" spans="1:5" ht="105">
      <c r="A109" s="19" t="s">
        <v>200</v>
      </c>
      <c r="B109" s="10" t="s">
        <v>201</v>
      </c>
      <c r="C109" s="20">
        <v>3.7</v>
      </c>
      <c r="D109" s="20">
        <v>0</v>
      </c>
      <c r="E109" s="20">
        <v>0</v>
      </c>
    </row>
    <row r="110" spans="1:5" ht="90">
      <c r="A110" s="19" t="s">
        <v>202</v>
      </c>
      <c r="B110" s="10" t="s">
        <v>203</v>
      </c>
      <c r="C110" s="20">
        <v>40</v>
      </c>
      <c r="D110" s="20">
        <v>0</v>
      </c>
      <c r="E110" s="20">
        <v>0</v>
      </c>
    </row>
    <row r="111" spans="1:5" ht="90">
      <c r="A111" s="19" t="s">
        <v>204</v>
      </c>
      <c r="B111" s="10" t="s">
        <v>205</v>
      </c>
      <c r="C111" s="20">
        <f>C112</f>
        <v>34.5</v>
      </c>
      <c r="D111" s="20">
        <f>D112</f>
        <v>0</v>
      </c>
      <c r="E111" s="20">
        <f>E112</f>
        <v>0</v>
      </c>
    </row>
    <row r="112" spans="1:5" ht="120">
      <c r="A112" s="19" t="s">
        <v>206</v>
      </c>
      <c r="B112" s="10" t="s">
        <v>207</v>
      </c>
      <c r="C112" s="20">
        <v>34.5</v>
      </c>
      <c r="D112" s="20">
        <v>0</v>
      </c>
      <c r="E112" s="20">
        <v>0</v>
      </c>
    </row>
    <row r="113" spans="1:5" ht="90">
      <c r="A113" s="19" t="s">
        <v>208</v>
      </c>
      <c r="B113" s="10" t="s">
        <v>209</v>
      </c>
      <c r="C113" s="20">
        <f>C114</f>
        <v>20</v>
      </c>
      <c r="D113" s="20">
        <f>D114</f>
        <v>30</v>
      </c>
      <c r="E113" s="20">
        <f>E114</f>
        <v>30</v>
      </c>
    </row>
    <row r="114" spans="1:5" ht="150">
      <c r="A114" s="19" t="s">
        <v>210</v>
      </c>
      <c r="B114" s="10" t="s">
        <v>211</v>
      </c>
      <c r="C114" s="20">
        <f>30-10</f>
        <v>20</v>
      </c>
      <c r="D114" s="20">
        <v>30</v>
      </c>
      <c r="E114" s="20">
        <v>30</v>
      </c>
    </row>
    <row r="115" spans="1:5" ht="75">
      <c r="A115" s="19" t="s">
        <v>212</v>
      </c>
      <c r="B115" s="10" t="s">
        <v>213</v>
      </c>
      <c r="C115" s="20">
        <f>C116+C117</f>
        <v>18.9</v>
      </c>
      <c r="D115" s="20">
        <f>D116+D117</f>
        <v>0</v>
      </c>
      <c r="E115" s="20">
        <f>E116+E117</f>
        <v>0</v>
      </c>
    </row>
    <row r="116" spans="1:5" ht="105">
      <c r="A116" s="19" t="s">
        <v>214</v>
      </c>
      <c r="B116" s="10" t="s">
        <v>215</v>
      </c>
      <c r="C116" s="20">
        <v>-4.1</v>
      </c>
      <c r="D116" s="20">
        <v>0</v>
      </c>
      <c r="E116" s="20">
        <v>0</v>
      </c>
    </row>
    <row r="117" spans="1:5" ht="90">
      <c r="A117" s="19" t="s">
        <v>216</v>
      </c>
      <c r="B117" s="10" t="s">
        <v>217</v>
      </c>
      <c r="C117" s="20">
        <v>23</v>
      </c>
      <c r="D117" s="20">
        <v>0</v>
      </c>
      <c r="E117" s="20">
        <v>0</v>
      </c>
    </row>
    <row r="118" spans="1:5" ht="105" customHeight="1">
      <c r="A118" s="19" t="s">
        <v>218</v>
      </c>
      <c r="B118" s="10" t="s">
        <v>219</v>
      </c>
      <c r="C118" s="20">
        <f>C119</f>
        <v>159</v>
      </c>
      <c r="D118" s="20">
        <f>D119</f>
        <v>80</v>
      </c>
      <c r="E118" s="20">
        <f>E119</f>
        <v>80</v>
      </c>
    </row>
    <row r="119" spans="1:5" ht="139.5" customHeight="1">
      <c r="A119" s="19" t="s">
        <v>220</v>
      </c>
      <c r="B119" s="10" t="s">
        <v>221</v>
      </c>
      <c r="C119" s="20">
        <f>80+79</f>
        <v>159</v>
      </c>
      <c r="D119" s="20">
        <v>80</v>
      </c>
      <c r="E119" s="20">
        <v>80</v>
      </c>
    </row>
    <row r="120" spans="1:5" ht="140.25" customHeight="1">
      <c r="A120" s="19" t="s">
        <v>222</v>
      </c>
      <c r="B120" s="10" t="s">
        <v>223</v>
      </c>
      <c r="C120" s="20">
        <f aca="true" t="shared" si="14" ref="C120:C121">C121</f>
        <v>385</v>
      </c>
      <c r="D120" s="20">
        <f aca="true" t="shared" si="15" ref="D120:D121">D121</f>
        <v>408</v>
      </c>
      <c r="E120" s="20">
        <f aca="true" t="shared" si="16" ref="E120:E121">E121</f>
        <v>407</v>
      </c>
    </row>
    <row r="121" spans="1:5" ht="89.25" customHeight="1">
      <c r="A121" s="19" t="s">
        <v>224</v>
      </c>
      <c r="B121" s="10" t="s">
        <v>225</v>
      </c>
      <c r="C121" s="20">
        <f t="shared" si="14"/>
        <v>385</v>
      </c>
      <c r="D121" s="20">
        <f t="shared" si="15"/>
        <v>408</v>
      </c>
      <c r="E121" s="20">
        <f t="shared" si="16"/>
        <v>407</v>
      </c>
    </row>
    <row r="122" spans="1:5" ht="90">
      <c r="A122" s="19" t="s">
        <v>226</v>
      </c>
      <c r="B122" s="10" t="s">
        <v>227</v>
      </c>
      <c r="C122" s="20">
        <f>408-23</f>
        <v>385</v>
      </c>
      <c r="D122" s="20">
        <v>408</v>
      </c>
      <c r="E122" s="20">
        <v>407</v>
      </c>
    </row>
    <row r="123" spans="1:5" ht="30">
      <c r="A123" s="19" t="s">
        <v>228</v>
      </c>
      <c r="B123" s="10" t="s">
        <v>229</v>
      </c>
      <c r="C123" s="20">
        <f>C124</f>
        <v>52.2</v>
      </c>
      <c r="D123" s="20">
        <f>D124</f>
        <v>170</v>
      </c>
      <c r="E123" s="20">
        <f>E124</f>
        <v>170</v>
      </c>
    </row>
    <row r="124" spans="1:5" ht="90">
      <c r="A124" s="19" t="s">
        <v>230</v>
      </c>
      <c r="B124" s="10" t="s">
        <v>231</v>
      </c>
      <c r="C124" s="20">
        <f>C125+C127</f>
        <v>52.2</v>
      </c>
      <c r="D124" s="20">
        <f>D125+D127</f>
        <v>170</v>
      </c>
      <c r="E124" s="20">
        <f>E125+E127</f>
        <v>170</v>
      </c>
    </row>
    <row r="125" spans="1:5" ht="90">
      <c r="A125" s="19" t="s">
        <v>232</v>
      </c>
      <c r="B125" s="10" t="s">
        <v>233</v>
      </c>
      <c r="C125" s="20">
        <f>C126</f>
        <v>50</v>
      </c>
      <c r="D125" s="20">
        <f>D126</f>
        <v>120</v>
      </c>
      <c r="E125" s="20">
        <f>E126</f>
        <v>120</v>
      </c>
    </row>
    <row r="126" spans="1:5" ht="165">
      <c r="A126" s="19" t="s">
        <v>234</v>
      </c>
      <c r="B126" s="10" t="s">
        <v>235</v>
      </c>
      <c r="C126" s="20">
        <f>120-70</f>
        <v>50</v>
      </c>
      <c r="D126" s="20">
        <v>120</v>
      </c>
      <c r="E126" s="20">
        <v>120</v>
      </c>
    </row>
    <row r="127" spans="1:5" ht="108.75" customHeight="1">
      <c r="A127" s="19" t="s">
        <v>236</v>
      </c>
      <c r="B127" s="10" t="s">
        <v>237</v>
      </c>
      <c r="C127" s="20">
        <f>50-47.8</f>
        <v>2.200000000000003</v>
      </c>
      <c r="D127" s="20">
        <v>50</v>
      </c>
      <c r="E127" s="20">
        <v>50</v>
      </c>
    </row>
    <row r="128" spans="1:5" ht="15.75">
      <c r="A128" s="22" t="s">
        <v>238</v>
      </c>
      <c r="B128" s="12" t="s">
        <v>239</v>
      </c>
      <c r="C128" s="30">
        <f aca="true" t="shared" si="17" ref="C128:C129">C129</f>
        <v>3669.5999999999985</v>
      </c>
      <c r="D128" s="30">
        <f aca="true" t="shared" si="18" ref="D128:D129">D129</f>
        <v>16000</v>
      </c>
      <c r="E128" s="30">
        <f aca="true" t="shared" si="19" ref="E128:E129">E129</f>
        <v>15000</v>
      </c>
    </row>
    <row r="129" spans="1:5" ht="15">
      <c r="A129" s="19" t="s">
        <v>238</v>
      </c>
      <c r="B129" s="10" t="s">
        <v>240</v>
      </c>
      <c r="C129" s="20">
        <f t="shared" si="17"/>
        <v>3669.5999999999985</v>
      </c>
      <c r="D129" s="20">
        <f t="shared" si="18"/>
        <v>16000</v>
      </c>
      <c r="E129" s="20">
        <f t="shared" si="19"/>
        <v>15000</v>
      </c>
    </row>
    <row r="130" spans="1:5" ht="30">
      <c r="A130" s="31" t="s">
        <v>241</v>
      </c>
      <c r="B130" s="9" t="s">
        <v>242</v>
      </c>
      <c r="C130" s="20">
        <f>C132</f>
        <v>3669.5999999999985</v>
      </c>
      <c r="D130" s="20">
        <f>D132</f>
        <v>16000</v>
      </c>
      <c r="E130" s="20">
        <f>E132</f>
        <v>15000</v>
      </c>
    </row>
    <row r="131" spans="1:5" ht="15">
      <c r="A131" s="31" t="s">
        <v>125</v>
      </c>
      <c r="B131" s="9"/>
      <c r="C131" s="20"/>
      <c r="D131" s="20"/>
      <c r="E131" s="20"/>
    </row>
    <row r="132" spans="1:5" ht="64.5" customHeight="1">
      <c r="A132" s="31" t="s">
        <v>243</v>
      </c>
      <c r="B132" s="9" t="s">
        <v>244</v>
      </c>
      <c r="C132" s="20">
        <f>10650+11000-19980.4+2000</f>
        <v>3669.5999999999985</v>
      </c>
      <c r="D132" s="20">
        <f>6000+10000</f>
        <v>16000</v>
      </c>
      <c r="E132" s="20">
        <f>0+15000</f>
        <v>15000</v>
      </c>
    </row>
    <row r="133" spans="1:5" ht="15.75">
      <c r="A133" s="22" t="s">
        <v>245</v>
      </c>
      <c r="B133" s="12" t="s">
        <v>246</v>
      </c>
      <c r="C133" s="15">
        <f>C134+C234+C231</f>
        <v>1911934.5999999999</v>
      </c>
      <c r="D133" s="15">
        <f>D134+D234</f>
        <v>1905559</v>
      </c>
      <c r="E133" s="15">
        <f>E134+E234</f>
        <v>1259165.3</v>
      </c>
    </row>
    <row r="134" spans="1:5" ht="47.25">
      <c r="A134" s="22" t="s">
        <v>247</v>
      </c>
      <c r="B134" s="12" t="s">
        <v>248</v>
      </c>
      <c r="C134" s="15">
        <f>C135+C188+C138+C227</f>
        <v>1903066.4</v>
      </c>
      <c r="D134" s="15">
        <f>D135+D188+D138+D227</f>
        <v>1905559</v>
      </c>
      <c r="E134" s="15">
        <f>E135+E188+E138+E227</f>
        <v>1259165.3</v>
      </c>
    </row>
    <row r="135" spans="1:5" ht="41.25" customHeight="1">
      <c r="A135" s="22" t="s">
        <v>249</v>
      </c>
      <c r="B135" s="12" t="s">
        <v>250</v>
      </c>
      <c r="C135" s="15">
        <f aca="true" t="shared" si="20" ref="C135:C136">C136</f>
        <v>805</v>
      </c>
      <c r="D135" s="15">
        <f aca="true" t="shared" si="21" ref="D135:D136">D136</f>
        <v>1420</v>
      </c>
      <c r="E135" s="15">
        <f aca="true" t="shared" si="22" ref="E135:E136">E136</f>
        <v>409</v>
      </c>
    </row>
    <row r="136" spans="1:5" ht="36" customHeight="1">
      <c r="A136" s="23" t="s">
        <v>251</v>
      </c>
      <c r="B136" s="10" t="s">
        <v>252</v>
      </c>
      <c r="C136" s="17">
        <f t="shared" si="20"/>
        <v>805</v>
      </c>
      <c r="D136" s="17">
        <f t="shared" si="21"/>
        <v>1420</v>
      </c>
      <c r="E136" s="17">
        <f t="shared" si="22"/>
        <v>409</v>
      </c>
    </row>
    <row r="137" spans="1:5" s="18" customFormat="1" ht="45">
      <c r="A137" s="23" t="s">
        <v>253</v>
      </c>
      <c r="B137" s="10" t="s">
        <v>254</v>
      </c>
      <c r="C137" s="17">
        <v>805</v>
      </c>
      <c r="D137" s="17">
        <v>1420</v>
      </c>
      <c r="E137" s="17">
        <v>409</v>
      </c>
    </row>
    <row r="138" spans="1:5" s="18" customFormat="1" ht="47.25">
      <c r="A138" s="22" t="s">
        <v>255</v>
      </c>
      <c r="B138" s="12" t="s">
        <v>256</v>
      </c>
      <c r="C138" s="15">
        <f>C160+C151+C155+C139+C147+C143+C145+C153+C149+C141</f>
        <v>1071869.4</v>
      </c>
      <c r="D138" s="15">
        <f>D160+D151+D155+D139+D147+D143+D145+D153+D149+D141</f>
        <v>1049816</v>
      </c>
      <c r="E138" s="15">
        <f>E160+E151+E155+E139+E147+E143+E145+E153+E149+E141</f>
        <v>402814.3</v>
      </c>
    </row>
    <row r="139" spans="1:5" s="18" customFormat="1" ht="90">
      <c r="A139" s="23" t="s">
        <v>257</v>
      </c>
      <c r="B139" s="10" t="s">
        <v>258</v>
      </c>
      <c r="C139" s="17">
        <f>C140</f>
        <v>32975</v>
      </c>
      <c r="D139" s="17">
        <f>D140</f>
        <v>27279</v>
      </c>
      <c r="E139" s="17">
        <f>E140</f>
        <v>6928</v>
      </c>
    </row>
    <row r="140" spans="1:5" s="18" customFormat="1" ht="127.5" customHeight="1">
      <c r="A140" s="23" t="s">
        <v>259</v>
      </c>
      <c r="B140" s="10" t="s">
        <v>260</v>
      </c>
      <c r="C140" s="17">
        <f>24315+8660</f>
        <v>32975</v>
      </c>
      <c r="D140" s="17">
        <v>27279</v>
      </c>
      <c r="E140" s="17">
        <f>28743-21815</f>
        <v>6928</v>
      </c>
    </row>
    <row r="141" spans="1:5" s="18" customFormat="1" ht="127.5" customHeight="1">
      <c r="A141" s="19" t="s">
        <v>261</v>
      </c>
      <c r="B141" s="10" t="s">
        <v>262</v>
      </c>
      <c r="C141" s="17">
        <f>C142</f>
        <v>2836.7999999999997</v>
      </c>
      <c r="D141" s="17">
        <f>D142</f>
        <v>6159.3</v>
      </c>
      <c r="E141" s="17">
        <f>E142</f>
        <v>0</v>
      </c>
    </row>
    <row r="142" spans="1:5" s="18" customFormat="1" ht="127.5" customHeight="1">
      <c r="A142" s="19" t="s">
        <v>263</v>
      </c>
      <c r="B142" s="10" t="s">
        <v>264</v>
      </c>
      <c r="C142" s="17">
        <f>3265.2-428.4</f>
        <v>2836.7999999999997</v>
      </c>
      <c r="D142" s="17">
        <f>6530.5-371.2</f>
        <v>6159.3</v>
      </c>
      <c r="E142" s="17">
        <v>0</v>
      </c>
    </row>
    <row r="143" spans="1:5" s="18" customFormat="1" ht="45.75" customHeight="1">
      <c r="A143" s="23" t="s">
        <v>265</v>
      </c>
      <c r="B143" s="10" t="s">
        <v>266</v>
      </c>
      <c r="C143" s="17">
        <f>C144</f>
        <v>151675.6</v>
      </c>
      <c r="D143" s="17">
        <f>D144</f>
        <v>62555.2</v>
      </c>
      <c r="E143" s="17">
        <f>E144</f>
        <v>0</v>
      </c>
    </row>
    <row r="144" spans="1:5" s="18" customFormat="1" ht="52.5" customHeight="1">
      <c r="A144" s="23" t="s">
        <v>267</v>
      </c>
      <c r="B144" s="10" t="s">
        <v>268</v>
      </c>
      <c r="C144" s="17">
        <f>160870.2+2141-6135.2-5200.4</f>
        <v>151675.6</v>
      </c>
      <c r="D144" s="17">
        <f>10479.2+52076</f>
        <v>62555.2</v>
      </c>
      <c r="E144" s="17">
        <v>0</v>
      </c>
    </row>
    <row r="145" spans="1:5" s="18" customFormat="1" ht="60" customHeight="1">
      <c r="A145" s="23" t="s">
        <v>269</v>
      </c>
      <c r="B145" s="10" t="s">
        <v>270</v>
      </c>
      <c r="C145" s="17">
        <f>C146</f>
        <v>23686.7</v>
      </c>
      <c r="D145" s="17">
        <f>D146</f>
        <v>31508.600000000002</v>
      </c>
      <c r="E145" s="17">
        <f>E146</f>
        <v>30698.3</v>
      </c>
    </row>
    <row r="146" spans="1:5" s="18" customFormat="1" ht="77.25" customHeight="1">
      <c r="A146" s="23" t="s">
        <v>271</v>
      </c>
      <c r="B146" s="10" t="s">
        <v>272</v>
      </c>
      <c r="C146" s="17">
        <f>31279-758-6834.3</f>
        <v>23686.7</v>
      </c>
      <c r="D146" s="17">
        <f>33511-837.6-1164.8</f>
        <v>31508.600000000002</v>
      </c>
      <c r="E146" s="17">
        <f>33553-1415.3-1439.4</f>
        <v>30698.3</v>
      </c>
    </row>
    <row r="147" spans="1:5" s="18" customFormat="1" ht="38.25" customHeight="1">
      <c r="A147" s="23" t="s">
        <v>273</v>
      </c>
      <c r="B147" s="10" t="s">
        <v>274</v>
      </c>
      <c r="C147" s="17">
        <f>C148</f>
        <v>893.9</v>
      </c>
      <c r="D147" s="17">
        <f>D148</f>
        <v>1797</v>
      </c>
      <c r="E147" s="17">
        <f>E148</f>
        <v>1748</v>
      </c>
    </row>
    <row r="148" spans="1:5" s="18" customFormat="1" ht="51" customHeight="1">
      <c r="A148" s="23" t="s">
        <v>275</v>
      </c>
      <c r="B148" s="10" t="s">
        <v>276</v>
      </c>
      <c r="C148" s="17">
        <v>893.9</v>
      </c>
      <c r="D148" s="17">
        <v>1797</v>
      </c>
      <c r="E148" s="17">
        <v>1748</v>
      </c>
    </row>
    <row r="149" spans="1:5" s="18" customFormat="1" ht="33.75" customHeight="1">
      <c r="A149" s="23" t="s">
        <v>277</v>
      </c>
      <c r="B149" s="10" t="s">
        <v>278</v>
      </c>
      <c r="C149" s="17">
        <f>C150</f>
        <v>8314.2</v>
      </c>
      <c r="D149" s="17">
        <f>D150</f>
        <v>0</v>
      </c>
      <c r="E149" s="17">
        <f>E150</f>
        <v>0</v>
      </c>
    </row>
    <row r="150" spans="1:5" s="18" customFormat="1" ht="46.5" customHeight="1">
      <c r="A150" s="23" t="s">
        <v>279</v>
      </c>
      <c r="B150" s="10" t="s">
        <v>280</v>
      </c>
      <c r="C150" s="17">
        <f>8000+314.2</f>
        <v>8314.2</v>
      </c>
      <c r="D150" s="17">
        <v>0</v>
      </c>
      <c r="E150" s="17">
        <v>0</v>
      </c>
    </row>
    <row r="151" spans="1:5" s="18" customFormat="1" ht="120.75" customHeight="1">
      <c r="A151" s="19" t="s">
        <v>281</v>
      </c>
      <c r="B151" s="10" t="s">
        <v>282</v>
      </c>
      <c r="C151" s="17">
        <f>C152</f>
        <v>22486</v>
      </c>
      <c r="D151" s="17">
        <f>D152</f>
        <v>28827</v>
      </c>
      <c r="E151" s="17">
        <f>E152</f>
        <v>28827</v>
      </c>
    </row>
    <row r="152" spans="1:5" s="18" customFormat="1" ht="138.75" customHeight="1">
      <c r="A152" s="19" t="s">
        <v>283</v>
      </c>
      <c r="B152" s="10" t="s">
        <v>284</v>
      </c>
      <c r="C152" s="17">
        <v>22486</v>
      </c>
      <c r="D152" s="17">
        <v>28827</v>
      </c>
      <c r="E152" s="17">
        <v>28827</v>
      </c>
    </row>
    <row r="153" spans="1:5" s="18" customFormat="1" ht="44.25" customHeight="1">
      <c r="A153" s="19" t="s">
        <v>285</v>
      </c>
      <c r="B153" s="10" t="s">
        <v>286</v>
      </c>
      <c r="C153" s="17">
        <f>C154</f>
        <v>82233.5</v>
      </c>
      <c r="D153" s="17">
        <f>D154</f>
        <v>116500</v>
      </c>
      <c r="E153" s="17">
        <f>E154</f>
        <v>124950</v>
      </c>
    </row>
    <row r="154" spans="1:5" s="18" customFormat="1" ht="48.75" customHeight="1">
      <c r="A154" s="19" t="s">
        <v>287</v>
      </c>
      <c r="B154" s="10" t="s">
        <v>288</v>
      </c>
      <c r="C154" s="17">
        <f>82233.5</f>
        <v>82233.5</v>
      </c>
      <c r="D154" s="17">
        <f>104075.5+116500-104075.5</f>
        <v>116500</v>
      </c>
      <c r="E154" s="17">
        <f>75143.3+49806.7</f>
        <v>124950</v>
      </c>
    </row>
    <row r="155" spans="1:5" s="18" customFormat="1" ht="45">
      <c r="A155" s="19" t="s">
        <v>289</v>
      </c>
      <c r="B155" s="10" t="s">
        <v>290</v>
      </c>
      <c r="C155" s="17">
        <f>C156</f>
        <v>591618.7</v>
      </c>
      <c r="D155" s="17">
        <f>D156</f>
        <v>62331</v>
      </c>
      <c r="E155" s="17">
        <f>E156</f>
        <v>71600.7</v>
      </c>
    </row>
    <row r="156" spans="1:5" s="18" customFormat="1" ht="49.5" customHeight="1">
      <c r="A156" s="19" t="s">
        <v>291</v>
      </c>
      <c r="B156" s="10" t="s">
        <v>292</v>
      </c>
      <c r="C156" s="17">
        <f>C158+C159</f>
        <v>591618.7</v>
      </c>
      <c r="D156" s="17">
        <f>D158+D159</f>
        <v>62331</v>
      </c>
      <c r="E156" s="17">
        <f>E158+E159</f>
        <v>71600.7</v>
      </c>
    </row>
    <row r="157" spans="1:5" s="18" customFormat="1" ht="15">
      <c r="A157" s="19" t="s">
        <v>125</v>
      </c>
      <c r="B157" s="10"/>
      <c r="C157" s="17"/>
      <c r="D157" s="17"/>
      <c r="E157" s="17"/>
    </row>
    <row r="158" spans="1:5" s="18" customFormat="1" ht="75">
      <c r="A158" s="19" t="s">
        <v>293</v>
      </c>
      <c r="B158" s="10" t="s">
        <v>292</v>
      </c>
      <c r="C158" s="17">
        <v>7458.6</v>
      </c>
      <c r="D158" s="17">
        <f>62331</f>
        <v>62331</v>
      </c>
      <c r="E158" s="17">
        <f>71600.7</f>
        <v>71600.7</v>
      </c>
    </row>
    <row r="159" spans="1:5" s="18" customFormat="1" ht="90">
      <c r="A159" s="19" t="s">
        <v>294</v>
      </c>
      <c r="B159" s="10" t="s">
        <v>292</v>
      </c>
      <c r="C159" s="17">
        <f>541092+191983.7-148915.6</f>
        <v>584160.1</v>
      </c>
      <c r="D159" s="17">
        <v>0</v>
      </c>
      <c r="E159" s="17">
        <v>0</v>
      </c>
    </row>
    <row r="160" spans="1:5" s="18" customFormat="1" ht="15">
      <c r="A160" s="19" t="s">
        <v>295</v>
      </c>
      <c r="B160" s="10" t="s">
        <v>296</v>
      </c>
      <c r="C160" s="17">
        <f>C161</f>
        <v>155149</v>
      </c>
      <c r="D160" s="17">
        <f>D161</f>
        <v>712858.9</v>
      </c>
      <c r="E160" s="17">
        <f>E161</f>
        <v>138062.3</v>
      </c>
    </row>
    <row r="161" spans="1:5" s="18" customFormat="1" ht="15">
      <c r="A161" s="19" t="s">
        <v>297</v>
      </c>
      <c r="B161" s="10" t="s">
        <v>298</v>
      </c>
      <c r="C161" s="17">
        <f>C163+C166+C167+C168+C169+C170+C171+C172+C173+C174+C175+C176+C177+C178+C179+C180+C181+C182+C183+C184+C185+C186+C164+C165+C187</f>
        <v>155149</v>
      </c>
      <c r="D161" s="17">
        <f>D163+D166+D167+D168+D169+D170+D171+D172+D173+D174+D175+D176+D177+D178+D179+D180+D181+D182+D183+D184+D185+D186+D164+D165+D187</f>
        <v>712858.9</v>
      </c>
      <c r="E161" s="17">
        <f>E163+E166+E167+E168+E169+E170+E171+E172+E173+E174+E175+E176+E177+E178+E179+E180+E181+E182+E183+E184+E185+E186+E164+E165+E187</f>
        <v>138062.3</v>
      </c>
    </row>
    <row r="162" spans="1:5" s="18" customFormat="1" ht="15">
      <c r="A162" s="23" t="s">
        <v>125</v>
      </c>
      <c r="B162" s="10"/>
      <c r="C162" s="17"/>
      <c r="D162" s="17"/>
      <c r="E162" s="17"/>
    </row>
    <row r="163" spans="1:5" s="18" customFormat="1" ht="75">
      <c r="A163" s="23" t="s">
        <v>299</v>
      </c>
      <c r="B163" s="10" t="s">
        <v>298</v>
      </c>
      <c r="C163" s="17">
        <v>0</v>
      </c>
      <c r="D163" s="17">
        <f>96356</f>
        <v>96356</v>
      </c>
      <c r="E163" s="17">
        <f>94540+17969</f>
        <v>112509</v>
      </c>
    </row>
    <row r="164" spans="1:5" s="18" customFormat="1" ht="60">
      <c r="A164" s="23" t="s">
        <v>300</v>
      </c>
      <c r="B164" s="10" t="s">
        <v>298</v>
      </c>
      <c r="C164" s="17">
        <v>0</v>
      </c>
      <c r="D164" s="17">
        <v>392618</v>
      </c>
      <c r="E164" s="17">
        <v>0</v>
      </c>
    </row>
    <row r="165" spans="1:5" s="18" customFormat="1" ht="90">
      <c r="A165" s="23" t="s">
        <v>301</v>
      </c>
      <c r="B165" s="10" t="s">
        <v>298</v>
      </c>
      <c r="C165" s="17">
        <v>0</v>
      </c>
      <c r="D165" s="17">
        <v>31410</v>
      </c>
      <c r="E165" s="17">
        <v>0</v>
      </c>
    </row>
    <row r="166" spans="1:5" s="18" customFormat="1" ht="90">
      <c r="A166" s="23" t="s">
        <v>302</v>
      </c>
      <c r="B166" s="10" t="s">
        <v>298</v>
      </c>
      <c r="C166" s="17">
        <v>0</v>
      </c>
      <c r="D166" s="17">
        <v>281.3</v>
      </c>
      <c r="E166" s="17">
        <v>286.3</v>
      </c>
    </row>
    <row r="167" spans="1:5" s="18" customFormat="1" ht="45">
      <c r="A167" s="23" t="s">
        <v>303</v>
      </c>
      <c r="B167" s="10" t="s">
        <v>298</v>
      </c>
      <c r="C167" s="17">
        <v>2848</v>
      </c>
      <c r="D167" s="17">
        <v>2848</v>
      </c>
      <c r="E167" s="17">
        <v>2848</v>
      </c>
    </row>
    <row r="168" spans="1:6" s="18" customFormat="1" ht="45">
      <c r="A168" s="23" t="s">
        <v>304</v>
      </c>
      <c r="B168" s="10" t="s">
        <v>298</v>
      </c>
      <c r="C168" s="17">
        <f>309-118</f>
        <v>191</v>
      </c>
      <c r="D168" s="17">
        <f>309-118</f>
        <v>191</v>
      </c>
      <c r="E168" s="17">
        <f>309-118</f>
        <v>191</v>
      </c>
      <c r="F168" s="1"/>
    </row>
    <row r="169" spans="1:5" s="18" customFormat="1" ht="45">
      <c r="A169" s="23" t="s">
        <v>305</v>
      </c>
      <c r="B169" s="10" t="s">
        <v>298</v>
      </c>
      <c r="C169" s="17">
        <f>4766.2-1804</f>
        <v>2962.2</v>
      </c>
      <c r="D169" s="17">
        <v>0</v>
      </c>
      <c r="E169" s="17">
        <v>0</v>
      </c>
    </row>
    <row r="170" spans="1:5" s="18" customFormat="1" ht="189.75" customHeight="1">
      <c r="A170" s="23" t="s">
        <v>306</v>
      </c>
      <c r="B170" s="10" t="s">
        <v>298</v>
      </c>
      <c r="C170" s="17">
        <v>0</v>
      </c>
      <c r="D170" s="17">
        <v>442.8</v>
      </c>
      <c r="E170" s="17">
        <v>0</v>
      </c>
    </row>
    <row r="171" spans="1:5" s="18" customFormat="1" ht="120">
      <c r="A171" s="23" t="s">
        <v>307</v>
      </c>
      <c r="B171" s="10" t="s">
        <v>298</v>
      </c>
      <c r="C171" s="17">
        <f>203-43</f>
        <v>160</v>
      </c>
      <c r="D171" s="17">
        <v>205</v>
      </c>
      <c r="E171" s="17">
        <v>222</v>
      </c>
    </row>
    <row r="172" spans="1:5" s="18" customFormat="1" ht="60">
      <c r="A172" s="23" t="s">
        <v>308</v>
      </c>
      <c r="B172" s="10" t="s">
        <v>298</v>
      </c>
      <c r="C172" s="17">
        <v>0</v>
      </c>
      <c r="D172" s="17">
        <v>0</v>
      </c>
      <c r="E172" s="17">
        <v>2336</v>
      </c>
    </row>
    <row r="173" spans="1:5" s="18" customFormat="1" ht="75">
      <c r="A173" s="23" t="s">
        <v>309</v>
      </c>
      <c r="B173" s="10" t="s">
        <v>298</v>
      </c>
      <c r="C173" s="17">
        <v>0</v>
      </c>
      <c r="D173" s="17">
        <v>12338</v>
      </c>
      <c r="E173" s="17">
        <v>0</v>
      </c>
    </row>
    <row r="174" spans="1:5" s="18" customFormat="1" ht="105">
      <c r="A174" s="23" t="s">
        <v>310</v>
      </c>
      <c r="B174" s="10" t="s">
        <v>298</v>
      </c>
      <c r="C174" s="17">
        <v>19574</v>
      </c>
      <c r="D174" s="17">
        <f>17725+1945</f>
        <v>19670</v>
      </c>
      <c r="E174" s="17">
        <f>17725+1945</f>
        <v>19670</v>
      </c>
    </row>
    <row r="175" spans="1:5" s="18" customFormat="1" ht="60">
      <c r="A175" s="23" t="s">
        <v>311</v>
      </c>
      <c r="B175" s="10" t="s">
        <v>298</v>
      </c>
      <c r="C175" s="17">
        <v>15200</v>
      </c>
      <c r="D175" s="17">
        <v>0</v>
      </c>
      <c r="E175" s="17">
        <v>0</v>
      </c>
    </row>
    <row r="176" spans="1:5" s="18" customFormat="1" ht="30">
      <c r="A176" s="23" t="s">
        <v>312</v>
      </c>
      <c r="B176" s="10" t="s">
        <v>298</v>
      </c>
      <c r="C176" s="17">
        <f>9103+11995.1</f>
        <v>21098.1</v>
      </c>
      <c r="D176" s="17">
        <v>0</v>
      </c>
      <c r="E176" s="17">
        <v>0</v>
      </c>
    </row>
    <row r="177" spans="1:5" s="18" customFormat="1" ht="75">
      <c r="A177" s="23" t="s">
        <v>313</v>
      </c>
      <c r="B177" s="10" t="s">
        <v>298</v>
      </c>
      <c r="C177" s="17">
        <f>8071.2+0.1-121.1</f>
        <v>7950.2</v>
      </c>
      <c r="D177" s="17">
        <v>0</v>
      </c>
      <c r="E177" s="17">
        <v>0</v>
      </c>
    </row>
    <row r="178" spans="1:5" s="18" customFormat="1" ht="45">
      <c r="A178" s="23" t="s">
        <v>314</v>
      </c>
      <c r="B178" s="10" t="s">
        <v>298</v>
      </c>
      <c r="C178" s="17">
        <f>746.1+1239.1</f>
        <v>1985.1999999999998</v>
      </c>
      <c r="D178" s="17">
        <v>0</v>
      </c>
      <c r="E178" s="17">
        <v>0</v>
      </c>
    </row>
    <row r="179" spans="1:5" s="18" customFormat="1" ht="165">
      <c r="A179" s="23" t="s">
        <v>315</v>
      </c>
      <c r="B179" s="10" t="s">
        <v>298</v>
      </c>
      <c r="C179" s="17">
        <v>180</v>
      </c>
      <c r="D179" s="17">
        <v>0</v>
      </c>
      <c r="E179" s="17">
        <v>0</v>
      </c>
    </row>
    <row r="180" spans="1:5" s="18" customFormat="1" ht="30">
      <c r="A180" s="23" t="s">
        <v>316</v>
      </c>
      <c r="B180" s="10" t="s">
        <v>298</v>
      </c>
      <c r="C180" s="17">
        <f>1886-33</f>
        <v>1853</v>
      </c>
      <c r="D180" s="17">
        <v>0</v>
      </c>
      <c r="E180" s="17">
        <v>0</v>
      </c>
    </row>
    <row r="181" spans="1:5" s="18" customFormat="1" ht="45">
      <c r="A181" s="23" t="s">
        <v>317</v>
      </c>
      <c r="B181" s="10" t="s">
        <v>298</v>
      </c>
      <c r="C181" s="17">
        <f>1183.6+7834.9</f>
        <v>9018.5</v>
      </c>
      <c r="D181" s="17">
        <v>0</v>
      </c>
      <c r="E181" s="17">
        <v>0</v>
      </c>
    </row>
    <row r="182" spans="1:5" s="18" customFormat="1" ht="60">
      <c r="A182" s="23" t="s">
        <v>318</v>
      </c>
      <c r="B182" s="10" t="s">
        <v>298</v>
      </c>
      <c r="C182" s="17">
        <v>14425.5</v>
      </c>
      <c r="D182" s="17">
        <v>0</v>
      </c>
      <c r="E182" s="17">
        <v>0</v>
      </c>
    </row>
    <row r="183" spans="1:5" s="18" customFormat="1" ht="150">
      <c r="A183" s="23" t="s">
        <v>319</v>
      </c>
      <c r="B183" s="10" t="s">
        <v>298</v>
      </c>
      <c r="C183" s="17">
        <v>67.5</v>
      </c>
      <c r="D183" s="17">
        <v>0</v>
      </c>
      <c r="E183" s="17">
        <v>0</v>
      </c>
    </row>
    <row r="184" spans="1:5" s="18" customFormat="1" ht="60">
      <c r="A184" s="23" t="s">
        <v>320</v>
      </c>
      <c r="B184" s="10" t="s">
        <v>298</v>
      </c>
      <c r="C184" s="17">
        <f>394.1-25.3</f>
        <v>368.8</v>
      </c>
      <c r="D184" s="17">
        <v>0</v>
      </c>
      <c r="E184" s="17">
        <v>0</v>
      </c>
    </row>
    <row r="185" spans="1:5" s="18" customFormat="1" ht="60">
      <c r="A185" s="23" t="s">
        <v>321</v>
      </c>
      <c r="B185" s="10" t="s">
        <v>298</v>
      </c>
      <c r="C185" s="17">
        <v>1956</v>
      </c>
      <c r="D185" s="17">
        <v>0</v>
      </c>
      <c r="E185" s="17">
        <v>0</v>
      </c>
    </row>
    <row r="186" spans="1:5" s="18" customFormat="1" ht="60">
      <c r="A186" s="23" t="s">
        <v>322</v>
      </c>
      <c r="B186" s="10" t="s">
        <v>298</v>
      </c>
      <c r="C186" s="17">
        <f>53344</f>
        <v>53344</v>
      </c>
      <c r="D186" s="17">
        <f>156498.8</f>
        <v>156498.8</v>
      </c>
      <c r="E186" s="17">
        <v>0</v>
      </c>
    </row>
    <row r="187" spans="1:5" s="18" customFormat="1" ht="75">
      <c r="A187" s="23" t="s">
        <v>323</v>
      </c>
      <c r="B187" s="10" t="s">
        <v>298</v>
      </c>
      <c r="C187" s="17">
        <v>1967</v>
      </c>
      <c r="D187" s="17">
        <v>0</v>
      </c>
      <c r="E187" s="17">
        <v>0</v>
      </c>
    </row>
    <row r="188" spans="1:5" ht="31.5">
      <c r="A188" s="22" t="s">
        <v>324</v>
      </c>
      <c r="B188" s="12" t="s">
        <v>325</v>
      </c>
      <c r="C188" s="15">
        <f>C194+C206+C222+C189+C210+C208+C216+C212+C220+C214+C218</f>
        <v>822392</v>
      </c>
      <c r="D188" s="15">
        <f>D194+D206+D222+D189+D210+D208+D216+D212+D220+D214+D218</f>
        <v>854323</v>
      </c>
      <c r="E188" s="15">
        <f>E194+E206+E222+E189+E210+E208+E216+E212+E220+E214+E218</f>
        <v>855942</v>
      </c>
    </row>
    <row r="189" spans="1:5" ht="45">
      <c r="A189" s="19" t="s">
        <v>326</v>
      </c>
      <c r="B189" s="10" t="s">
        <v>327</v>
      </c>
      <c r="C189" s="17">
        <f>C190</f>
        <v>16879</v>
      </c>
      <c r="D189" s="17">
        <f>D190</f>
        <v>17423</v>
      </c>
      <c r="E189" s="17">
        <f>E190</f>
        <v>18004</v>
      </c>
    </row>
    <row r="190" spans="1:5" ht="45">
      <c r="A190" s="23" t="s">
        <v>328</v>
      </c>
      <c r="B190" s="10" t="s">
        <v>329</v>
      </c>
      <c r="C190" s="17">
        <f>C192+C193</f>
        <v>16879</v>
      </c>
      <c r="D190" s="17">
        <f>D192+D193</f>
        <v>17423</v>
      </c>
      <c r="E190" s="17">
        <f>E192+E193</f>
        <v>18004</v>
      </c>
    </row>
    <row r="191" spans="1:5" ht="15">
      <c r="A191" s="23" t="s">
        <v>330</v>
      </c>
      <c r="B191" s="10"/>
      <c r="C191" s="17"/>
      <c r="D191" s="17"/>
      <c r="E191" s="17"/>
    </row>
    <row r="192" spans="1:5" ht="30">
      <c r="A192" s="32" t="s">
        <v>331</v>
      </c>
      <c r="B192" s="10" t="s">
        <v>329</v>
      </c>
      <c r="C192" s="17">
        <v>14730</v>
      </c>
      <c r="D192" s="17">
        <v>15274</v>
      </c>
      <c r="E192" s="17">
        <v>15855</v>
      </c>
    </row>
    <row r="193" spans="1:5" ht="30">
      <c r="A193" s="32" t="s">
        <v>332</v>
      </c>
      <c r="B193" s="10" t="s">
        <v>329</v>
      </c>
      <c r="C193" s="17">
        <v>2149</v>
      </c>
      <c r="D193" s="17">
        <v>2149</v>
      </c>
      <c r="E193" s="17">
        <v>2149</v>
      </c>
    </row>
    <row r="194" spans="1:5" ht="45.75" customHeight="1">
      <c r="A194" s="19" t="s">
        <v>333</v>
      </c>
      <c r="B194" s="10" t="s">
        <v>334</v>
      </c>
      <c r="C194" s="17">
        <f>C195</f>
        <v>12166</v>
      </c>
      <c r="D194" s="17">
        <f>D195</f>
        <v>11519</v>
      </c>
      <c r="E194" s="17">
        <f>E195</f>
        <v>11520</v>
      </c>
    </row>
    <row r="195" spans="1:5" ht="48" customHeight="1">
      <c r="A195" s="23" t="s">
        <v>335</v>
      </c>
      <c r="B195" s="10" t="s">
        <v>336</v>
      </c>
      <c r="C195" s="17">
        <f>C197+C199+C198+C200+C201+C202+C203+C204+C205</f>
        <v>12166</v>
      </c>
      <c r="D195" s="17">
        <f>D197+D199+D198+D200+D201+D202+D203+D204+D205</f>
        <v>11519</v>
      </c>
      <c r="E195" s="17">
        <f>E197+E199+E198+E200+E201+E202+E203+E204+E205</f>
        <v>11520</v>
      </c>
    </row>
    <row r="196" spans="1:5" ht="15">
      <c r="A196" s="23" t="s">
        <v>125</v>
      </c>
      <c r="B196" s="10"/>
      <c r="C196" s="17"/>
      <c r="D196" s="17"/>
      <c r="E196" s="17"/>
    </row>
    <row r="197" spans="1:5" ht="120">
      <c r="A197" s="19" t="s">
        <v>337</v>
      </c>
      <c r="B197" s="10" t="s">
        <v>336</v>
      </c>
      <c r="C197" s="17">
        <v>1629</v>
      </c>
      <c r="D197" s="17">
        <v>1619</v>
      </c>
      <c r="E197" s="17">
        <v>1620</v>
      </c>
    </row>
    <row r="198" spans="1:5" ht="105">
      <c r="A198" s="19" t="s">
        <v>338</v>
      </c>
      <c r="B198" s="10" t="s">
        <v>336</v>
      </c>
      <c r="C198" s="17">
        <v>2195</v>
      </c>
      <c r="D198" s="17">
        <v>2195</v>
      </c>
      <c r="E198" s="17">
        <v>2195</v>
      </c>
    </row>
    <row r="199" spans="1:5" ht="120">
      <c r="A199" s="19" t="s">
        <v>339</v>
      </c>
      <c r="B199" s="10" t="s">
        <v>336</v>
      </c>
      <c r="C199" s="17">
        <f>13-8</f>
        <v>5</v>
      </c>
      <c r="D199" s="17">
        <v>13</v>
      </c>
      <c r="E199" s="17">
        <v>13</v>
      </c>
    </row>
    <row r="200" spans="1:5" s="18" customFormat="1" ht="186" customHeight="1">
      <c r="A200" s="19" t="s">
        <v>340</v>
      </c>
      <c r="B200" s="10" t="s">
        <v>336</v>
      </c>
      <c r="C200" s="17">
        <f>3794-162</f>
        <v>3632</v>
      </c>
      <c r="D200" s="17">
        <v>3794</v>
      </c>
      <c r="E200" s="17">
        <v>3794</v>
      </c>
    </row>
    <row r="201" spans="1:5" s="18" customFormat="1" ht="109.5" customHeight="1">
      <c r="A201" s="19" t="s">
        <v>341</v>
      </c>
      <c r="B201" s="10" t="s">
        <v>336</v>
      </c>
      <c r="C201" s="17">
        <f>1137+807</f>
        <v>1944</v>
      </c>
      <c r="D201" s="17">
        <v>1137</v>
      </c>
      <c r="E201" s="17">
        <v>1137</v>
      </c>
    </row>
    <row r="202" spans="1:5" s="18" customFormat="1" ht="91.5" customHeight="1">
      <c r="A202" s="19" t="s">
        <v>342</v>
      </c>
      <c r="B202" s="10" t="s">
        <v>336</v>
      </c>
      <c r="C202" s="17">
        <v>662</v>
      </c>
      <c r="D202" s="17">
        <v>662</v>
      </c>
      <c r="E202" s="17">
        <v>662</v>
      </c>
    </row>
    <row r="203" spans="1:5" s="18" customFormat="1" ht="95.25" customHeight="1">
      <c r="A203" s="19" t="s">
        <v>343</v>
      </c>
      <c r="B203" s="10" t="s">
        <v>336</v>
      </c>
      <c r="C203" s="17">
        <v>984</v>
      </c>
      <c r="D203" s="17">
        <v>984</v>
      </c>
      <c r="E203" s="17">
        <v>984</v>
      </c>
    </row>
    <row r="204" spans="1:5" s="18" customFormat="1" ht="210" customHeight="1">
      <c r="A204" s="19" t="s">
        <v>344</v>
      </c>
      <c r="B204" s="10" t="s">
        <v>336</v>
      </c>
      <c r="C204" s="17">
        <v>478</v>
      </c>
      <c r="D204" s="17">
        <v>478</v>
      </c>
      <c r="E204" s="17">
        <v>478</v>
      </c>
    </row>
    <row r="205" spans="1:5" s="18" customFormat="1" ht="121.5" customHeight="1">
      <c r="A205" s="19" t="s">
        <v>345</v>
      </c>
      <c r="B205" s="10" t="s">
        <v>336</v>
      </c>
      <c r="C205" s="17">
        <f>637</f>
        <v>637</v>
      </c>
      <c r="D205" s="17">
        <v>637</v>
      </c>
      <c r="E205" s="17">
        <v>637</v>
      </c>
    </row>
    <row r="206" spans="1:5" s="18" customFormat="1" ht="90">
      <c r="A206" s="19" t="s">
        <v>346</v>
      </c>
      <c r="B206" s="9" t="s">
        <v>347</v>
      </c>
      <c r="C206" s="17">
        <f>C207</f>
        <v>18388</v>
      </c>
      <c r="D206" s="17">
        <f>D207</f>
        <v>18651</v>
      </c>
      <c r="E206" s="17">
        <f>E207</f>
        <v>18651</v>
      </c>
    </row>
    <row r="207" spans="1:5" s="18" customFormat="1" ht="90" customHeight="1">
      <c r="A207" s="19" t="s">
        <v>348</v>
      </c>
      <c r="B207" s="9" t="s">
        <v>349</v>
      </c>
      <c r="C207" s="17">
        <f>18651-263</f>
        <v>18388</v>
      </c>
      <c r="D207" s="17">
        <v>18651</v>
      </c>
      <c r="E207" s="17">
        <v>18651</v>
      </c>
    </row>
    <row r="208" spans="1:5" ht="77.25" customHeight="1">
      <c r="A208" s="33" t="s">
        <v>350</v>
      </c>
      <c r="B208" s="9" t="s">
        <v>351</v>
      </c>
      <c r="C208" s="17">
        <f>C209</f>
        <v>9621</v>
      </c>
      <c r="D208" s="17">
        <f>D209</f>
        <v>5420</v>
      </c>
      <c r="E208" s="17">
        <f>E209</f>
        <v>8130</v>
      </c>
    </row>
    <row r="209" spans="1:5" ht="75">
      <c r="A209" s="19" t="s">
        <v>352</v>
      </c>
      <c r="B209" s="9" t="s">
        <v>353</v>
      </c>
      <c r="C209" s="17">
        <f>8130+813+678</f>
        <v>9621</v>
      </c>
      <c r="D209" s="17">
        <v>5420</v>
      </c>
      <c r="E209" s="17">
        <v>8130</v>
      </c>
    </row>
    <row r="210" spans="1:5" ht="45">
      <c r="A210" s="19" t="s">
        <v>354</v>
      </c>
      <c r="B210" s="9" t="s">
        <v>355</v>
      </c>
      <c r="C210" s="17">
        <f>C211</f>
        <v>4802</v>
      </c>
      <c r="D210" s="17">
        <f>D211</f>
        <v>4802</v>
      </c>
      <c r="E210" s="17">
        <f>E211</f>
        <v>4802</v>
      </c>
    </row>
    <row r="211" spans="1:5" ht="45" customHeight="1">
      <c r="A211" s="19" t="s">
        <v>356</v>
      </c>
      <c r="B211" s="9" t="s">
        <v>357</v>
      </c>
      <c r="C211" s="17">
        <v>4802</v>
      </c>
      <c r="D211" s="17">
        <v>4802</v>
      </c>
      <c r="E211" s="17">
        <v>4802</v>
      </c>
    </row>
    <row r="212" spans="1:5" ht="60">
      <c r="A212" s="32" t="s">
        <v>358</v>
      </c>
      <c r="B212" s="9" t="s">
        <v>359</v>
      </c>
      <c r="C212" s="17">
        <f>C213</f>
        <v>1</v>
      </c>
      <c r="D212" s="17">
        <f>D213</f>
        <v>485</v>
      </c>
      <c r="E212" s="17">
        <f>E213</f>
        <v>44</v>
      </c>
    </row>
    <row r="213" spans="1:5" ht="75">
      <c r="A213" s="32" t="s">
        <v>360</v>
      </c>
      <c r="B213" s="9" t="s">
        <v>361</v>
      </c>
      <c r="C213" s="17">
        <f>2-1</f>
        <v>1</v>
      </c>
      <c r="D213" s="17">
        <v>485</v>
      </c>
      <c r="E213" s="17">
        <v>44</v>
      </c>
    </row>
    <row r="214" spans="1:5" ht="60">
      <c r="A214" s="32" t="s">
        <v>362</v>
      </c>
      <c r="B214" s="9" t="s">
        <v>363</v>
      </c>
      <c r="C214" s="17">
        <f>C215</f>
        <v>1201</v>
      </c>
      <c r="D214" s="17">
        <f>D215</f>
        <v>0</v>
      </c>
      <c r="E214" s="17">
        <f>E215</f>
        <v>0</v>
      </c>
    </row>
    <row r="215" spans="1:5" ht="75">
      <c r="A215" s="32" t="s">
        <v>364</v>
      </c>
      <c r="B215" s="9" t="s">
        <v>365</v>
      </c>
      <c r="C215" s="17">
        <v>1201</v>
      </c>
      <c r="D215" s="17">
        <v>0</v>
      </c>
      <c r="E215" s="17">
        <v>0</v>
      </c>
    </row>
    <row r="216" spans="1:5" ht="75">
      <c r="A216" s="19" t="s">
        <v>366</v>
      </c>
      <c r="B216" s="9" t="s">
        <v>367</v>
      </c>
      <c r="C216" s="17">
        <f>C217</f>
        <v>0</v>
      </c>
      <c r="D216" s="17">
        <f>D217</f>
        <v>1232</v>
      </c>
      <c r="E216" s="17">
        <f>E217</f>
        <v>0</v>
      </c>
    </row>
    <row r="217" spans="1:5" ht="90">
      <c r="A217" s="19" t="s">
        <v>368</v>
      </c>
      <c r="B217" s="9" t="s">
        <v>369</v>
      </c>
      <c r="C217" s="17">
        <v>0</v>
      </c>
      <c r="D217" s="17">
        <v>1232</v>
      </c>
      <c r="E217" s="17">
        <v>0</v>
      </c>
    </row>
    <row r="218" spans="1:5" ht="75">
      <c r="A218" s="19" t="s">
        <v>370</v>
      </c>
      <c r="B218" s="9" t="s">
        <v>371</v>
      </c>
      <c r="C218" s="17">
        <f>C219</f>
        <v>19920</v>
      </c>
      <c r="D218" s="17">
        <f>D219</f>
        <v>19842</v>
      </c>
      <c r="E218" s="17">
        <f>E219</f>
        <v>19842</v>
      </c>
    </row>
    <row r="219" spans="1:5" ht="75">
      <c r="A219" s="19" t="s">
        <v>372</v>
      </c>
      <c r="B219" s="9" t="s">
        <v>373</v>
      </c>
      <c r="C219" s="17">
        <f>19842+78</f>
        <v>19920</v>
      </c>
      <c r="D219" s="17">
        <v>19842</v>
      </c>
      <c r="E219" s="17">
        <v>19842</v>
      </c>
    </row>
    <row r="220" spans="1:5" ht="30">
      <c r="A220" s="19" t="s">
        <v>374</v>
      </c>
      <c r="B220" s="9" t="s">
        <v>375</v>
      </c>
      <c r="C220" s="17">
        <f>C221</f>
        <v>657</v>
      </c>
      <c r="D220" s="17">
        <f>D221</f>
        <v>0</v>
      </c>
      <c r="E220" s="17">
        <f>E221</f>
        <v>0</v>
      </c>
    </row>
    <row r="221" spans="1:5" ht="45">
      <c r="A221" s="19" t="s">
        <v>376</v>
      </c>
      <c r="B221" s="9" t="s">
        <v>377</v>
      </c>
      <c r="C221" s="17">
        <f>1958-1301</f>
        <v>657</v>
      </c>
      <c r="D221" s="17">
        <v>0</v>
      </c>
      <c r="E221" s="17">
        <v>0</v>
      </c>
    </row>
    <row r="222" spans="1:5" ht="20.25" customHeight="1">
      <c r="A222" s="32" t="s">
        <v>378</v>
      </c>
      <c r="B222" s="9" t="s">
        <v>379</v>
      </c>
      <c r="C222" s="17">
        <f>C223</f>
        <v>738757</v>
      </c>
      <c r="D222" s="17">
        <f>D223</f>
        <v>774949</v>
      </c>
      <c r="E222" s="17">
        <f>E223</f>
        <v>774949</v>
      </c>
    </row>
    <row r="223" spans="1:5" ht="22.5" customHeight="1">
      <c r="A223" s="32" t="s">
        <v>380</v>
      </c>
      <c r="B223" s="9" t="s">
        <v>381</v>
      </c>
      <c r="C223" s="17">
        <f>C225+C226</f>
        <v>738757</v>
      </c>
      <c r="D223" s="17">
        <f>D225+D226</f>
        <v>774949</v>
      </c>
      <c r="E223" s="17">
        <f>E225+E226</f>
        <v>774949</v>
      </c>
    </row>
    <row r="224" spans="1:5" ht="15">
      <c r="A224" s="32" t="s">
        <v>125</v>
      </c>
      <c r="B224" s="9"/>
      <c r="C224" s="17"/>
      <c r="D224" s="17"/>
      <c r="E224" s="17"/>
    </row>
    <row r="225" spans="1:5" ht="225.75" customHeight="1">
      <c r="A225" s="19" t="s">
        <v>382</v>
      </c>
      <c r="B225" s="9" t="s">
        <v>381</v>
      </c>
      <c r="C225" s="17">
        <f>426387+602+8288-20329</f>
        <v>414948</v>
      </c>
      <c r="D225" s="17">
        <v>426387</v>
      </c>
      <c r="E225" s="17">
        <v>426387</v>
      </c>
    </row>
    <row r="226" spans="1:5" ht="174.75" customHeight="1">
      <c r="A226" s="34" t="s">
        <v>383</v>
      </c>
      <c r="B226" s="9" t="s">
        <v>381</v>
      </c>
      <c r="C226" s="17">
        <f>348562-16377-8376</f>
        <v>323809</v>
      </c>
      <c r="D226" s="17">
        <v>348562</v>
      </c>
      <c r="E226" s="17">
        <v>348562</v>
      </c>
    </row>
    <row r="227" spans="1:5" ht="35.25" customHeight="1">
      <c r="A227" s="35" t="s">
        <v>384</v>
      </c>
      <c r="B227" s="36" t="s">
        <v>385</v>
      </c>
      <c r="C227" s="15">
        <f aca="true" t="shared" si="23" ref="C227:C229">C228</f>
        <v>8000</v>
      </c>
      <c r="D227" s="15">
        <f aca="true" t="shared" si="24" ref="D227:D229">D228</f>
        <v>0</v>
      </c>
      <c r="E227" s="15">
        <f aca="true" t="shared" si="25" ref="E227:E229">E228</f>
        <v>0</v>
      </c>
    </row>
    <row r="228" spans="1:5" ht="47.25" customHeight="1">
      <c r="A228" s="34" t="s">
        <v>386</v>
      </c>
      <c r="B228" s="9" t="s">
        <v>387</v>
      </c>
      <c r="C228" s="17">
        <f t="shared" si="23"/>
        <v>8000</v>
      </c>
      <c r="D228" s="17">
        <f t="shared" si="24"/>
        <v>0</v>
      </c>
      <c r="E228" s="17">
        <f t="shared" si="25"/>
        <v>0</v>
      </c>
    </row>
    <row r="229" spans="1:5" ht="47.25" customHeight="1">
      <c r="A229" s="34" t="s">
        <v>388</v>
      </c>
      <c r="B229" s="9" t="s">
        <v>389</v>
      </c>
      <c r="C229" s="17">
        <f t="shared" si="23"/>
        <v>8000</v>
      </c>
      <c r="D229" s="17">
        <f t="shared" si="24"/>
        <v>0</v>
      </c>
      <c r="E229" s="17">
        <f t="shared" si="25"/>
        <v>0</v>
      </c>
    </row>
    <row r="230" spans="1:5" ht="58.5" customHeight="1">
      <c r="A230" s="34" t="s">
        <v>390</v>
      </c>
      <c r="B230" s="9" t="s">
        <v>389</v>
      </c>
      <c r="C230" s="17">
        <v>8000</v>
      </c>
      <c r="D230" s="17">
        <v>0</v>
      </c>
      <c r="E230" s="17">
        <v>0</v>
      </c>
    </row>
    <row r="231" spans="1:5" ht="21" customHeight="1">
      <c r="A231" s="35" t="s">
        <v>391</v>
      </c>
      <c r="B231" s="36" t="s">
        <v>392</v>
      </c>
      <c r="C231" s="15">
        <f aca="true" t="shared" si="26" ref="C231:C232">C232</f>
        <v>6877</v>
      </c>
      <c r="D231" s="15">
        <v>0</v>
      </c>
      <c r="E231" s="15">
        <v>0</v>
      </c>
    </row>
    <row r="232" spans="1:5" ht="36.75" customHeight="1">
      <c r="A232" s="34" t="s">
        <v>393</v>
      </c>
      <c r="B232" s="9" t="s">
        <v>394</v>
      </c>
      <c r="C232" s="17">
        <f t="shared" si="26"/>
        <v>6877</v>
      </c>
      <c r="D232" s="17">
        <v>0</v>
      </c>
      <c r="E232" s="17">
        <v>0</v>
      </c>
    </row>
    <row r="233" spans="1:5" ht="49.5" customHeight="1">
      <c r="A233" s="34" t="s">
        <v>393</v>
      </c>
      <c r="B233" s="9" t="s">
        <v>395</v>
      </c>
      <c r="C233" s="17">
        <f>6700+177</f>
        <v>6877</v>
      </c>
      <c r="D233" s="17">
        <v>0</v>
      </c>
      <c r="E233" s="17">
        <v>0</v>
      </c>
    </row>
    <row r="234" spans="1:5" ht="133.5" customHeight="1">
      <c r="A234" s="35" t="s">
        <v>396</v>
      </c>
      <c r="B234" s="36" t="s">
        <v>397</v>
      </c>
      <c r="C234" s="15">
        <f aca="true" t="shared" si="27" ref="C234:C235">C235</f>
        <v>1991.2</v>
      </c>
      <c r="D234" s="15">
        <f aca="true" t="shared" si="28" ref="D234:D235">D235</f>
        <v>0</v>
      </c>
      <c r="E234" s="15">
        <f aca="true" t="shared" si="29" ref="E234:E235">E235</f>
        <v>0</v>
      </c>
    </row>
    <row r="235" spans="1:5" ht="107.25" customHeight="1">
      <c r="A235" s="34" t="s">
        <v>398</v>
      </c>
      <c r="B235" s="9" t="s">
        <v>399</v>
      </c>
      <c r="C235" s="17">
        <f t="shared" si="27"/>
        <v>1991.2</v>
      </c>
      <c r="D235" s="17">
        <f t="shared" si="28"/>
        <v>0</v>
      </c>
      <c r="E235" s="17">
        <f t="shared" si="29"/>
        <v>0</v>
      </c>
    </row>
    <row r="236" spans="1:5" ht="51.75" customHeight="1">
      <c r="A236" s="34" t="s">
        <v>400</v>
      </c>
      <c r="B236" s="9" t="s">
        <v>401</v>
      </c>
      <c r="C236" s="17">
        <f>2407.9-416.7</f>
        <v>1991.2</v>
      </c>
      <c r="D236" s="17">
        <v>0</v>
      </c>
      <c r="E236" s="17">
        <v>0</v>
      </c>
    </row>
    <row r="237" spans="1:5" ht="22.5" customHeight="1">
      <c r="A237" s="22" t="s">
        <v>402</v>
      </c>
      <c r="B237" s="9"/>
      <c r="C237" s="15">
        <f>C133+C12</f>
        <v>3113892.2</v>
      </c>
      <c r="D237" s="15">
        <f>D133+D12</f>
        <v>3007745</v>
      </c>
      <c r="E237" s="15">
        <f>E133+E12</f>
        <v>2413976.3</v>
      </c>
    </row>
    <row r="238" spans="1:5" ht="51.75" customHeight="1">
      <c r="A238" s="19" t="s">
        <v>403</v>
      </c>
      <c r="B238" s="16"/>
      <c r="C238" s="20">
        <v>369077.5</v>
      </c>
      <c r="D238" s="20">
        <v>231120.4</v>
      </c>
      <c r="E238" s="20">
        <v>231002.4</v>
      </c>
    </row>
  </sheetData>
  <sheetProtection selectLockedCells="1" selectUnlockedCells="1"/>
  <mergeCells count="10">
    <mergeCell ref="B1:E1"/>
    <mergeCell ref="B2:E2"/>
    <mergeCell ref="B3:E3"/>
    <mergeCell ref="B4:E4"/>
    <mergeCell ref="A7:E7"/>
    <mergeCell ref="A8:E8"/>
    <mergeCell ref="A9:E9"/>
    <mergeCell ref="A10:A11"/>
    <mergeCell ref="B10:B11"/>
    <mergeCell ref="C10:E10"/>
  </mergeCells>
  <printOptions/>
  <pageMargins left="0.6694444444444444" right="0.19652777777777777" top="0.39375" bottom="0.2361111111111111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/>
  <cp:lastPrinted>2021-12-16T13:11:28Z</cp:lastPrinted>
  <dcterms:created xsi:type="dcterms:W3CDTF">2009-10-07T06:28:13Z</dcterms:created>
  <dcterms:modified xsi:type="dcterms:W3CDTF">2021-12-30T07:44:58Z</dcterms:modified>
  <cp:category/>
  <cp:version/>
  <cp:contentType/>
  <cp:contentStatus/>
  <cp:revision>1</cp:revision>
</cp:coreProperties>
</file>