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tabRatio="601" activeTab="0"/>
  </bookViews>
  <sheets>
    <sheet name="доходы 2024-2026" sheetId="1" r:id="rId1"/>
  </sheets>
  <definedNames>
    <definedName name="_xlnm.Print_Titles" localSheetId="0">'доходы 2024-2026'!$9:$10</definedName>
    <definedName name="_xlnm.Print_Area" localSheetId="0">'доходы 2024-2026'!$A$5:$E$152</definedName>
  </definedNames>
  <calcPr fullCalcOnLoad="1"/>
</workbook>
</file>

<file path=xl/sharedStrings.xml><?xml version="1.0" encoding="utf-8"?>
<sst xmlns="http://schemas.openxmlformats.org/spreadsheetml/2006/main" count="292" uniqueCount="275">
  <si>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</si>
  <si>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</si>
  <si>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</si>
  <si>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</si>
  <si>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в муниципальном жилищном фонде)</t>
  </si>
  <si>
    <t>000 1 11 09044 04 0002 120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</si>
  <si>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рекламных конструкций)</t>
  </si>
  <si>
    <t>000 1 11 09080 04 0003 120</t>
  </si>
  <si>
    <t>Прочие субсидии бюджетам городских округов (субсидия на создание и содержание дополнительных мест для детей в возрасте от 1,5 до 7 лет в организациях, осуществляющих присмотр и уход за детьми)</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</si>
  <si>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</si>
  <si>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000 1 13 02994 04 0011 130</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</si>
  <si>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</si>
  <si>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2025 год</t>
  </si>
  <si>
    <t>Прочие субсидии бюджетам городских округов (субсидия на подготовку основания, приобретение и установку плоскостных спортивных сооружений)</t>
  </si>
  <si>
    <t>000 2 02 25304 00 0000 150</t>
  </si>
  <si>
    <t>000 2 02 25304 04 0000 150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</si>
  <si>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</si>
  <si>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</si>
  <si>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</si>
  <si>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</si>
  <si>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</si>
  <si>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</si>
  <si>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Наименования</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</si>
  <si>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</si>
  <si>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</si>
  <si>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</si>
  <si>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</si>
  <si>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</si>
  <si>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</si>
  <si>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</si>
  <si>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</si>
  <si>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000 1 06 00000 00 0000 000</t>
  </si>
  <si>
    <t>Налоги на имущество</t>
  </si>
  <si>
    <t>000 1 06 01000 00 0000 110</t>
  </si>
  <si>
    <t>Налог на имущество физических лиц</t>
  </si>
  <si>
    <t>000 1 06 06000 00 0000 110</t>
  </si>
  <si>
    <t>Земельный налог</t>
  </si>
  <si>
    <t>000 1 08 00000 00 0000 000</t>
  </si>
  <si>
    <t>000 1 08 03000 01 0000 110</t>
  </si>
  <si>
    <t>Государственная пошлина по делам, рассматриваемым в судах общей юрисдикции, мировыми судьями</t>
  </si>
  <si>
    <t xml:space="preserve">000 1 11 00000 00 0000 000 </t>
  </si>
  <si>
    <t>Доходы от использования имущества, находящегося в государственной и муниципальной собственности</t>
  </si>
  <si>
    <t>000 1 11 05000 00 0000 120</t>
  </si>
  <si>
    <t>000 1 11 05010 00 0000 120</t>
  </si>
  <si>
    <t>000 1 11 05020 00 0000 120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</si>
  <si>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</si>
  <si>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</si>
  <si>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</si>
  <si>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</si>
  <si>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</si>
  <si>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000 1 16 00000 00 0000 000</t>
  </si>
  <si>
    <t>Штрафы, санкции, возмещение ущерба</t>
  </si>
  <si>
    <t>000 2 00 00000 00 0000 000</t>
  </si>
  <si>
    <t>БЕЗВОЗМЕЗДНЫЕ ПОСТУПЛЕНИЯ</t>
  </si>
  <si>
    <t xml:space="preserve">000 2 02 00000 00 0000 000 </t>
  </si>
  <si>
    <t>Безвозмездные поступления от других бюджетов бюджетной системы Российской Федерации</t>
  </si>
  <si>
    <t>Прочие субвенции</t>
  </si>
  <si>
    <t xml:space="preserve">ВСЕГО ДОХОДОВ </t>
  </si>
  <si>
    <t>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</si>
  <si>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</si>
  <si>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</si>
  <si>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</si>
  <si>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000 1 05 01000 00 0000 110</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</si>
  <si>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</si>
  <si>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</si>
  <si>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</si>
  <si>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</si>
  <si>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</si>
  <si>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</si>
  <si>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</si>
  <si>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000 1 11 05012 04 0000 120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</si>
  <si>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</si>
  <si>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000 1 05 04000 02 0000 110</t>
  </si>
  <si>
    <t>000 1 05 04010 02 0000 110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</si>
  <si>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</si>
  <si>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</si>
  <si>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упрощенной системы налогообложения</t>
  </si>
  <si>
    <t>000 1 03 00000 00 0000 000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</si>
  <si>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</si>
  <si>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</si>
  <si>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</si>
  <si>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в том числе поступление налога на доходы физических лиц по дополнительному нормативу отчислений</t>
  </si>
  <si>
    <t>000 1 03 02230 01 0000 110</t>
  </si>
  <si>
    <t>000 1 03 02240 01 0000 110</t>
  </si>
  <si>
    <t>000 1 03 02250 01 0000 110</t>
  </si>
  <si>
    <t>000 1 03 02260 01 0000 110</t>
  </si>
  <si>
    <t>Прочие доходы от компенсации затрат государства</t>
  </si>
  <si>
    <t>Прочие доходы от компенсации затрат бюджетов городских округов</t>
  </si>
  <si>
    <t>000 1 13 02990 00 0000 130</t>
  </si>
  <si>
    <t>000 1 13 02994 04 0000 130</t>
  </si>
  <si>
    <t>000 1 11 05070 00 0000 120</t>
  </si>
  <si>
    <t>000 1 11 05074 04 0000 120</t>
  </si>
  <si>
    <t>Доходы от сдачи в аренду имущества, составляющего казну городских округов (за исключением земельных участков)</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</si>
  <si>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</si>
  <si>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</si>
  <si>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</si>
  <si>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</si>
  <si>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</si>
  <si>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</si>
  <si>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</si>
  <si>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</si>
  <si>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</si>
  <si>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</si>
  <si>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</si>
  <si>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000 1 06 06030 00 0000 110</t>
  </si>
  <si>
    <t>000 1 06 06032 04 0000 110</t>
  </si>
  <si>
    <t>000 1 06 06040 00 0000 110</t>
  </si>
  <si>
    <t>000 1 06 06042 04 0000 110</t>
  </si>
  <si>
    <t>Земельный налог с организаций</t>
  </si>
  <si>
    <t>Земельный налог с физических лиц</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</si>
  <si>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</si>
  <si>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</si>
  <si>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</si>
  <si>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Доходы от сдачи в аренду имущества, составляющего государственную (муниципальную) казну (за исключением земельных участков)</t>
  </si>
  <si>
    <t>Коды</t>
  </si>
  <si>
    <t>000 1 13 02000 00 0000 130</t>
  </si>
  <si>
    <t>Доходы от компенсации затрат государства</t>
  </si>
  <si>
    <t>Субвенции бюджетам бюджетной системы Российской Федерации</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</si>
  <si>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</si>
  <si>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</si>
  <si>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</si>
  <si>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бюджетной системы Российской Федерации (межбюджетные субсидии)</t>
  </si>
  <si>
    <t>Прочие субсидии бюджетам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</si>
  <si>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</si>
  <si>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</si>
  <si>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</si>
  <si>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оказания платных услуг  и компенсации затрат государства</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</si>
  <si>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</si>
  <si>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</si>
  <si>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субсидии бюджетам городских округов (субсидия на мероприятия по организации отдыха детей в каникулярное время)</t>
  </si>
  <si>
    <t>Субвенции бюджетам городских округов на выполнение передаваемых полномочий субъектов Российской Федерации (субвенции на оплату расходов, связанных с компенсацией проезда к месту учебы и обратно отдельным категориям обучающихся  по очной форме обучения в муниципальных общеобразовательных организациях Московской области)</t>
  </si>
  <si>
    <t>Субвенции бюджетам городских округов на выполнение передаваемых полномочий субъектов Российской Федерации (субвенция на создание административных комиссий, уполномоченных рассматривать дела об административных правонарушениях в сфере благоустройства)</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</si>
  <si>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</si>
  <si>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000 2 02 20000 00 0000 150</t>
  </si>
  <si>
    <t>000 2 02 25525 00 0000 150</t>
  </si>
  <si>
    <t>000 2 02 25525 04 0000 150</t>
  </si>
  <si>
    <t>000 2 02 29999 04 0000 150</t>
  </si>
  <si>
    <t>000 2 02 30000 00 0000 150</t>
  </si>
  <si>
    <t>000 2 02 30024 00 0000 150</t>
  </si>
  <si>
    <t>000 2 02 30024 04 0000 150</t>
  </si>
  <si>
    <t>000 2 02 30029 00 0000 150</t>
  </si>
  <si>
    <t>000 2 02 30029 04 0000 150</t>
  </si>
  <si>
    <t>000 2 02 35082 00 0000 150</t>
  </si>
  <si>
    <t>000 2 02 35082 04 0000 150</t>
  </si>
  <si>
    <t>000 2 02 35118 00 0000 150</t>
  </si>
  <si>
    <t>000 2 02 35118 04 0000 150</t>
  </si>
  <si>
    <t>000 2 02 39999 00 0000 150</t>
  </si>
  <si>
    <t>000 2 02 39999 04 0000 150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</si>
  <si>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</si>
  <si>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000 1 16 01203 01 0000 140</t>
  </si>
  <si>
    <t>000 1 16 01200 01 0000 140</t>
  </si>
  <si>
    <t>000 1 16 07090 04 0000 140</t>
  </si>
  <si>
    <t>000 1 16 07090 00 0000 140</t>
  </si>
  <si>
    <t>000 1 16 01000 01 0000 140</t>
  </si>
  <si>
    <t>Административные штрафы, установленные Кодексом Российской Федерации об административных правонарушениях</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</si>
  <si>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</si>
  <si>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</si>
  <si>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Прочие субсидии</t>
  </si>
  <si>
    <t>000 2 02 29999 00 0000 150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</si>
  <si>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t>
  </si>
  <si>
    <t>Иные штрафы, нестойки,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</si>
  <si>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000 1 16 07000 01 0000 140</t>
  </si>
  <si>
    <t>000 2 02 25497 00 0000 150</t>
  </si>
  <si>
    <t>000 2 02 25497 04 0000 150</t>
  </si>
  <si>
    <t>Субсидии бюджетам на реализацию мероприятий по обеспечению жильем молодых семей</t>
  </si>
  <si>
    <t>000 1 05 01010 01 0000 110</t>
  </si>
  <si>
    <t>000 1 05 01011 01 0000 110</t>
  </si>
  <si>
    <t>000 1 05 01020 01 0000 110</t>
  </si>
  <si>
    <t>000 1 05 01021 01 0000 110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</si>
  <si>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</si>
  <si>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</si>
  <si>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</si>
  <si>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</si>
  <si>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000 1 01 02010 01 0000 110</t>
  </si>
  <si>
    <t>000 1 01 02020 01 0000 110</t>
  </si>
  <si>
    <t>000 1 01 02030 01 0000 110</t>
  </si>
  <si>
    <t>000 1 01 02040 01 0000 110</t>
  </si>
  <si>
    <t>Субсидии бюджетам городских округов на реализацию мероприятий по обеспечению жильем молодых семей</t>
  </si>
  <si>
    <t>Субсидия бюджетам на поддержку отрасли культуры</t>
  </si>
  <si>
    <t>000 2 02 25519 00 0000 150</t>
  </si>
  <si>
    <t>000 2 02 25519 04 0000 150</t>
  </si>
  <si>
    <t>000 2 02 25555 00 0000 150</t>
  </si>
  <si>
    <t>000 2 02 25555 04 0000 150</t>
  </si>
  <si>
    <t>000 2 02 35303 00 0000 150</t>
  </si>
  <si>
    <t>000 2 02 35303 04 0000 150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</si>
  <si>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</si>
  <si>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</si>
  <si>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</si>
  <si>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городов и районов)</t>
  </si>
  <si>
    <t xml:space="preserve">Прочие субсидии бюджетам городских округов (субсидия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 </t>
  </si>
  <si>
    <t>000 1 11 09080 00 0000 120</t>
  </si>
  <si>
    <t>000 1 11 09080 04 0000 120</t>
  </si>
  <si>
    <t>000 1 11 09080 04 0009 120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</si>
  <si>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</si>
  <si>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</si>
  <si>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на заключение договора на размещение и эксплуатацию нестационарного торгового объекта)</t>
  </si>
  <si>
    <t xml:space="preserve">Плата за размещение отходов производства </t>
  </si>
  <si>
    <t>000 1 12 01041 01 0000 120</t>
  </si>
  <si>
    <t>2024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</si>
  <si>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</si>
  <si>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</si>
  <si>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</si>
  <si>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</si>
  <si>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</si>
  <si>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000 1 16 01140 01 0000 140</t>
  </si>
  <si>
    <t>000 1 16 01143 01 0000 140</t>
  </si>
  <si>
    <t>000 1 16 01190 01 0000 140</t>
  </si>
  <si>
    <t>000 1 11 09040 00 0000 120</t>
  </si>
  <si>
    <t>Прочие поступления от использования имущества, находящегося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</si>
  <si>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</si>
  <si>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</si>
  <si>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</si>
  <si>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</si>
  <si>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</si>
  <si>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</si>
  <si>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Прочие доходы от компенсации затрат бюджетов городских округов (средства родителей (законных представителей) на возмещение части стоимости путевок, приобретаемых для организации отдыха детей в каникулярное время)</t>
  </si>
  <si>
    <t>Прочие субсидии бюджетам городских округов (субсидия на приобретение музыкальных инструментов для муниципальных организаций дополнительного образования в сфере культуры)</t>
  </si>
  <si>
    <t>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</si>
  <si>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Прочие субвенции бюджетам городских округов  (субвенция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</si>
  <si>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Налог, взимаемый в связи с применением специального налогового режима "Автоматизированная упрощенная система налогообложения"</t>
  </si>
  <si>
    <t>000 1 05 07000 01 0000 110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</si>
  <si>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</si>
  <si>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000 1 01 02130 01 0000 110</t>
  </si>
  <si>
    <t>000 1 01 02140 01 0000 110</t>
  </si>
  <si>
    <t xml:space="preserve">Субсидии бюджетам на реализацию программ формирования современной городской среды </t>
  </si>
  <si>
    <t>Приложение 1</t>
  </si>
  <si>
    <t xml:space="preserve">ПОСТУПЛЕНИЕ ДОХОДОВ В БЮДЖЕТ ГОРОДСКОГО ОКРУГА ФРЯЗИНО </t>
  </si>
  <si>
    <t xml:space="preserve">к решению Совета депутатов городского округа Фрязино </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</si>
  <si>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</si>
  <si>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000 2 02 35179 04 0000 150</t>
  </si>
  <si>
    <t>000 2 02 35179 00 0000 150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</si>
  <si>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</si>
  <si>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</si>
  <si>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</si>
  <si>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</si>
  <si>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</si>
  <si>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</si>
  <si>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000 1 16 02000 02 0000 140</t>
  </si>
  <si>
    <t>000 1 16 02020 02 0000 140</t>
  </si>
  <si>
    <t xml:space="preserve"> НА 2024 ГОД И НА ПЛАНОВЫЙ ПЕРИОД 2025 И 2026 ГОДОВ</t>
  </si>
  <si>
    <t>2026 год</t>
  </si>
  <si>
    <t>Субвенции бюджетам городских округов на выполнение передаваемых полномочий субъектов Российской Федерации (субвенция на осущесттвление государственных полномочий Московской области в области земельных отношений, определения соответствия объектов жилищного строительства, присвоения адресов и согласования перепланировки помещенимй)</t>
  </si>
  <si>
    <t>Субсидия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</si>
  <si>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Сумма (тыс. руб.)</t>
  </si>
  <si>
    <t>Доходы от продажи земельных участков, находящихся в государственной и муниципальной собственности</t>
  </si>
  <si>
    <t>000 1 14 06 000 00 0000 430</t>
  </si>
  <si>
    <t>000 1 14 00000 00 0000 000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</si>
  <si>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</si>
  <si>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</si>
  <si>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</si>
  <si>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000 1 14 06020 00 0000 430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</si>
  <si>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</si>
  <si>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</si>
  <si>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</si>
  <si>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000 1 14 02 000 00 0000 000</t>
  </si>
  <si>
    <t>000 1 14 02 040 04 0000 410</t>
  </si>
  <si>
    <t>000 1 14 02 043 04 0000 410</t>
  </si>
  <si>
    <t>Доходы от продажи материальных и нематериальных активов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</si>
  <si>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</si>
  <si>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</si>
  <si>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</si>
  <si>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</si>
  <si>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</si>
  <si>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000 2 02 35176 00 0000 150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</si>
  <si>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</si>
  <si>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000 2 02 35176 04 0000 150</t>
  </si>
  <si>
    <t>Прочие субсидии бюджетам городских округов (субсидия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</si>
  <si>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(субсидия на капитальный  ремонт сетей водоснабжения, водоотведения, теплоснабжения)</t>
  </si>
  <si>
    <t>Субсидии бюджетам городских округов на реализацию программ формирования современной городской среды</t>
  </si>
  <si>
    <t>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</si>
  <si>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</si>
  <si>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</si>
  <si>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000 2 02 25171 04 0000 150</t>
  </si>
  <si>
    <t>«Приложение 1 к решению Совета депутатов городского округа Фрязино от 12.12.2023  № 409/71 «О бюджете городского округа Фрязино на 2024 год и на плановый период 2025 и 2026 годов»</t>
  </si>
  <si>
    <t>от 05.02.2024 № 437/75 _________</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</si>
</sst>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000"/>
    <numFmt numFmtId="181" formatCode="#,##0.000000"/>
    <numFmt numFmtId="182" formatCode="#,##0.000"/>
  </numFmts>
  <fonts count="45">
    <font>
      <sz val="10"/>
      <name val="Times New Roman Cyr"/>
      <family val="1"/>
    </font>
    <font>
      <sz val="10"/>
      <name val="Arial"/>
      <family val="0"/>
    </font>
    <font>
      <u val="single"/>
      <sz val="7.5"/>
      <color indexed="12"/>
      <name val="Times New Roman Cyr"/>
      <family val="1"/>
    </font>
    <font>
      <u val="single"/>
      <sz val="7.5"/>
      <color indexed="36"/>
      <name val="Times New Roman Cyr"/>
      <family val="1"/>
    </font>
    <font>
      <b/>
      <sz val="12"/>
      <name val="Arial"/>
      <family val="2"/>
    </font>
    <font>
      <sz val="12"/>
      <name val="Arial"/>
      <family val="2"/>
    </font>
    <font>
      <sz val="11"/>
      <name val="Arial"/>
      <family val="2"/>
    </font>
    <font>
      <b/>
      <sz val="11"/>
      <name val="Arial"/>
      <family val="2"/>
    </font>
    <font>
      <sz val="11"/>
      <color indexed="8"/>
      <name val="Arial"/>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2" fontId="1" fillId="0" borderId="0" applyFill="0" applyBorder="0" applyAlignment="0" applyProtection="0"/>
    <xf numFmtId="170"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1" fillId="0" borderId="0" applyFill="0" applyBorder="0" applyAlignment="0" applyProtection="0"/>
    <xf numFmtId="171" fontId="1" fillId="0" borderId="0" applyFill="0" applyBorder="0" applyAlignment="0" applyProtection="0"/>
    <xf numFmtId="0" fontId="43" fillId="31" borderId="0" applyNumberFormat="0" applyBorder="0" applyAlignment="0" applyProtection="0"/>
  </cellStyleXfs>
  <cellXfs count="56">
    <xf numFmtId="0" fontId="0" fillId="0" borderId="0" xfId="0" applyAlignment="1">
      <alignment/>
    </xf>
    <xf numFmtId="0" fontId="0" fillId="0" borderId="0" xfId="0" applyFill="1" applyAlignment="1">
      <alignment/>
    </xf>
    <xf numFmtId="0" fontId="7" fillId="0" borderId="10" xfId="0" applyFont="1" applyFill="1" applyBorder="1" applyAlignment="1">
      <alignment/>
    </xf>
    <xf numFmtId="0" fontId="7" fillId="0" borderId="10" xfId="0" applyFont="1" applyFill="1" applyBorder="1" applyAlignment="1">
      <alignment horizontal="center"/>
    </xf>
    <xf numFmtId="0" fontId="6" fillId="0" borderId="10" xfId="0" applyFont="1" applyFill="1" applyBorder="1" applyAlignment="1">
      <alignment/>
    </xf>
    <xf numFmtId="0" fontId="6" fillId="0" borderId="10" xfId="0" applyFont="1" applyFill="1" applyBorder="1" applyAlignment="1">
      <alignment horizontal="center"/>
    </xf>
    <xf numFmtId="0" fontId="6" fillId="0" borderId="10" xfId="0" applyFont="1" applyFill="1" applyBorder="1" applyAlignment="1">
      <alignment wrapText="1"/>
    </xf>
    <xf numFmtId="0" fontId="7" fillId="0" borderId="10" xfId="0" applyFont="1" applyFill="1" applyBorder="1" applyAlignment="1">
      <alignment wrapText="1"/>
    </xf>
    <xf numFmtId="0" fontId="6" fillId="0" borderId="10" xfId="0" applyFont="1" applyFill="1" applyBorder="1" applyAlignment="1">
      <alignment horizontal="justify" wrapText="1"/>
    </xf>
    <xf numFmtId="0" fontId="6" fillId="0" borderId="10" xfId="0" applyFont="1" applyFill="1" applyBorder="1" applyAlignment="1">
      <alignment horizontal="center" wrapText="1"/>
    </xf>
    <xf numFmtId="49" fontId="6" fillId="0" borderId="10" xfId="0" applyNumberFormat="1" applyFont="1" applyFill="1" applyBorder="1" applyAlignment="1">
      <alignment horizontal="left" wrapText="1"/>
    </xf>
    <xf numFmtId="0" fontId="8" fillId="0" borderId="11" xfId="0" applyFont="1" applyFill="1" applyBorder="1" applyAlignment="1" applyProtection="1">
      <alignment wrapText="1"/>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wrapText="1"/>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protection/>
    </xf>
    <xf numFmtId="0" fontId="8" fillId="0" borderId="10" xfId="0" applyFont="1" applyFill="1" applyBorder="1" applyAlignment="1" applyProtection="1">
      <alignment wrapText="1"/>
      <protection/>
    </xf>
    <xf numFmtId="0" fontId="8" fillId="0" borderId="10" xfId="0" applyFont="1" applyFill="1" applyBorder="1" applyAlignment="1" applyProtection="1">
      <alignment horizontal="center"/>
      <protection/>
    </xf>
    <xf numFmtId="4" fontId="7" fillId="0" borderId="10" xfId="0" applyNumberFormat="1" applyFont="1" applyFill="1" applyBorder="1" applyAlignment="1">
      <alignment wrapText="1"/>
    </xf>
    <xf numFmtId="4" fontId="7" fillId="0" borderId="10" xfId="0" applyNumberFormat="1" applyFont="1" applyFill="1" applyBorder="1" applyAlignment="1">
      <alignment horizontal="center"/>
    </xf>
    <xf numFmtId="4" fontId="6" fillId="0" borderId="10" xfId="0" applyNumberFormat="1" applyFont="1" applyFill="1" applyBorder="1" applyAlignment="1">
      <alignment horizontal="justify" wrapText="1"/>
    </xf>
    <xf numFmtId="4" fontId="6" fillId="0" borderId="10" xfId="0" applyNumberFormat="1" applyFont="1" applyFill="1" applyBorder="1" applyAlignment="1">
      <alignment horizontal="center"/>
    </xf>
    <xf numFmtId="4" fontId="44" fillId="0" borderId="10" xfId="0" applyNumberFormat="1" applyFont="1" applyFill="1" applyBorder="1" applyAlignment="1">
      <alignment horizontal="justify" wrapText="1"/>
    </xf>
    <xf numFmtId="4" fontId="44" fillId="0" borderId="10" xfId="0" applyNumberFormat="1" applyFont="1" applyFill="1" applyBorder="1" applyAlignment="1">
      <alignment horizontal="center"/>
    </xf>
    <xf numFmtId="4" fontId="6" fillId="0" borderId="10" xfId="0" applyNumberFormat="1" applyFont="1" applyFill="1" applyBorder="1" applyAlignment="1">
      <alignment horizontal="left" wrapText="1"/>
    </xf>
    <xf numFmtId="4" fontId="6" fillId="0" borderId="10" xfId="0" applyNumberFormat="1" applyFont="1" applyFill="1" applyBorder="1" applyAlignment="1">
      <alignment wrapText="1"/>
    </xf>
    <xf numFmtId="4" fontId="6" fillId="0" borderId="14" xfId="0" applyNumberFormat="1" applyFont="1" applyFill="1" applyBorder="1" applyAlignment="1" applyProtection="1">
      <alignment vertical="top" wrapText="1"/>
      <protection hidden="1"/>
    </xf>
    <xf numFmtId="4" fontId="6" fillId="0" borderId="14" xfId="0" applyNumberFormat="1" applyFont="1" applyFill="1" applyBorder="1" applyAlignment="1" applyProtection="1">
      <alignment horizontal="left" vertical="top" wrapText="1"/>
      <protection hidden="1"/>
    </xf>
    <xf numFmtId="4" fontId="6" fillId="0" borderId="10" xfId="0" applyNumberFormat="1" applyFont="1" applyFill="1" applyBorder="1" applyAlignment="1">
      <alignment horizontal="center" wrapText="1"/>
    </xf>
    <xf numFmtId="4" fontId="6" fillId="0" borderId="10" xfId="0" applyNumberFormat="1" applyFont="1" applyFill="1" applyBorder="1" applyAlignment="1">
      <alignment horizontal="justify" vertical="center" wrapText="1"/>
    </xf>
    <xf numFmtId="4" fontId="6" fillId="0" borderId="10" xfId="0" applyNumberFormat="1" applyFont="1" applyFill="1" applyBorder="1" applyAlignment="1">
      <alignment/>
    </xf>
    <xf numFmtId="0" fontId="6" fillId="0" borderId="10" xfId="0" applyNumberFormat="1" applyFont="1" applyFill="1" applyBorder="1" applyAlignment="1">
      <alignment horizontal="left" wrapText="1"/>
    </xf>
    <xf numFmtId="0" fontId="5" fillId="0" borderId="0" xfId="0" applyFont="1" applyFill="1" applyAlignment="1">
      <alignment horizontal="center" wrapText="1"/>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6" fillId="0" borderId="0" xfId="0" applyFont="1" applyFill="1" applyAlignment="1">
      <alignment/>
    </xf>
    <xf numFmtId="49" fontId="9" fillId="0" borderId="0" xfId="0" applyNumberFormat="1" applyFont="1" applyFill="1" applyAlignment="1">
      <alignment horizontal="right"/>
    </xf>
    <xf numFmtId="175" fontId="7" fillId="0" borderId="15" xfId="0" applyNumberFormat="1" applyFont="1" applyFill="1" applyBorder="1" applyAlignment="1">
      <alignment horizontal="right"/>
    </xf>
    <xf numFmtId="0" fontId="7" fillId="0" borderId="10" xfId="0" applyFont="1" applyFill="1" applyBorder="1" applyAlignment="1">
      <alignment horizontal="left"/>
    </xf>
    <xf numFmtId="2" fontId="6" fillId="0" borderId="10" xfId="0" applyNumberFormat="1" applyFont="1" applyFill="1" applyBorder="1" applyAlignment="1">
      <alignment wrapText="1"/>
    </xf>
    <xf numFmtId="175" fontId="7" fillId="0" borderId="10" xfId="0" applyNumberFormat="1" applyFont="1" applyFill="1" applyBorder="1" applyAlignment="1">
      <alignment horizontal="right"/>
    </xf>
    <xf numFmtId="175" fontId="6" fillId="0" borderId="10" xfId="0" applyNumberFormat="1" applyFont="1" applyFill="1" applyBorder="1" applyAlignment="1">
      <alignment horizontal="right"/>
    </xf>
    <xf numFmtId="175" fontId="6" fillId="0" borderId="10" xfId="0" applyNumberFormat="1" applyFont="1" applyFill="1" applyBorder="1" applyAlignment="1">
      <alignment horizontal="right" wrapText="1"/>
    </xf>
    <xf numFmtId="175" fontId="6" fillId="0" borderId="10" xfId="0" applyNumberFormat="1" applyFont="1" applyFill="1" applyBorder="1" applyAlignment="1">
      <alignment/>
    </xf>
    <xf numFmtId="175" fontId="6" fillId="0" borderId="10" xfId="0" applyNumberFormat="1" applyFont="1" applyFill="1" applyBorder="1" applyAlignment="1">
      <alignment/>
    </xf>
    <xf numFmtId="175" fontId="44" fillId="0" borderId="10" xfId="0" applyNumberFormat="1" applyFont="1" applyFill="1" applyBorder="1" applyAlignment="1">
      <alignment horizontal="right"/>
    </xf>
    <xf numFmtId="4" fontId="6" fillId="0" borderId="10" xfId="0" applyNumberFormat="1" applyFont="1" applyFill="1" applyBorder="1" applyAlignment="1">
      <alignment horizontal="left" vertical="top" wrapText="1"/>
    </xf>
    <xf numFmtId="175" fontId="7" fillId="0" borderId="16" xfId="0" applyNumberFormat="1" applyFont="1" applyFill="1" applyBorder="1" applyAlignment="1">
      <alignment horizontal="right"/>
    </xf>
    <xf numFmtId="0" fontId="5" fillId="0" borderId="0" xfId="0" applyFont="1" applyFill="1" applyAlignment="1">
      <alignment horizontal="center" wrapText="1"/>
    </xf>
    <xf numFmtId="0" fontId="0" fillId="0" borderId="0" xfId="0" applyFill="1" applyAlignment="1">
      <alignment/>
    </xf>
    <xf numFmtId="0" fontId="4" fillId="0" borderId="0" xfId="0" applyFont="1" applyFill="1" applyBorder="1" applyAlignment="1">
      <alignment horizontal="center" wrapText="1"/>
    </xf>
    <xf numFmtId="0" fontId="0" fillId="0" borderId="0" xfId="0" applyFill="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4"/>
  <sheetViews>
    <sheetView tabSelected="1" zoomScale="85" zoomScaleNormal="85" workbookViewId="0" topLeftCell="A1">
      <selection activeCell="B3" sqref="B3:E3"/>
    </sheetView>
  </sheetViews>
  <sheetFormatPr defaultColWidth="9.00390625" defaultRowHeight="12.75"/>
  <cols>
    <col min="1" max="1" width="67.875" style="1" customWidth="1"/>
    <col min="2" max="2" width="39.00390625" style="1" customWidth="1"/>
    <col min="3" max="3" width="21.625" style="1" customWidth="1"/>
    <col min="4" max="4" width="19.50390625" style="1" customWidth="1"/>
    <col min="5" max="5" width="20.125" style="1" customWidth="1"/>
  </cols>
  <sheetData>
    <row r="1" spans="2:5" ht="29.25" customHeight="1">
      <c r="B1" s="49" t="s">
        <v>225</v>
      </c>
      <c r="C1" s="49"/>
      <c r="D1" s="50"/>
      <c r="E1" s="50"/>
    </row>
    <row r="2" spans="2:5" ht="17.25" customHeight="1">
      <c r="B2" s="49" t="s">
        <v>227</v>
      </c>
      <c r="C2" s="49"/>
      <c r="D2" s="50"/>
      <c r="E2" s="50"/>
    </row>
    <row r="3" spans="2:5" ht="20.25" customHeight="1">
      <c r="B3" s="49" t="s">
        <v>274</v>
      </c>
      <c r="C3" s="49"/>
      <c r="D3" s="50"/>
      <c r="E3" s="50"/>
    </row>
    <row r="4" spans="2:5" ht="48.75" customHeight="1">
      <c r="B4" s="49" t="s">
        <v>273</v>
      </c>
      <c r="C4" s="49"/>
      <c r="D4" s="49"/>
      <c r="E4" s="49"/>
    </row>
    <row r="5" spans="2:3" ht="15">
      <c r="B5" s="33"/>
      <c r="C5" s="33"/>
    </row>
    <row r="6" spans="1:5" ht="32.25" customHeight="1">
      <c r="A6" s="51" t="s">
        <v>226</v>
      </c>
      <c r="B6" s="51"/>
      <c r="C6" s="50"/>
      <c r="D6" s="50"/>
      <c r="E6" s="50"/>
    </row>
    <row r="7" spans="1:5" ht="21" customHeight="1">
      <c r="A7" s="51" t="s">
        <v>239</v>
      </c>
      <c r="B7" s="51"/>
      <c r="C7" s="50"/>
      <c r="D7" s="50"/>
      <c r="E7" s="50"/>
    </row>
    <row r="8" spans="1:2" ht="18.75" customHeight="1">
      <c r="A8" s="51"/>
      <c r="B8" s="51"/>
    </row>
    <row r="9" spans="1:5" ht="33.75" customHeight="1">
      <c r="A9" s="53" t="s">
        <v>22</v>
      </c>
      <c r="B9" s="53" t="s">
        <v>114</v>
      </c>
      <c r="C9" s="55" t="s">
        <v>243</v>
      </c>
      <c r="D9" s="55"/>
      <c r="E9" s="55"/>
    </row>
    <row r="10" spans="1:5" ht="33.75" customHeight="1">
      <c r="A10" s="54"/>
      <c r="B10" s="54"/>
      <c r="C10" s="35" t="s">
        <v>198</v>
      </c>
      <c r="D10" s="34" t="s">
        <v>12</v>
      </c>
      <c r="E10" s="34" t="s">
        <v>240</v>
      </c>
    </row>
    <row r="11" spans="1:5" ht="15">
      <c r="A11" s="39" t="s">
        <v>24</v>
      </c>
      <c r="B11" s="3" t="s">
        <v>23</v>
      </c>
      <c r="C11" s="41">
        <f>C12+C21+C27+C36+C44+C47+C63+C69+C81+C74</f>
        <v>1783300.2214100002</v>
      </c>
      <c r="D11" s="41">
        <f>D12+D21+D27+D36+D44+D47+D63+D69+D81+D74</f>
        <v>1762736.7999999998</v>
      </c>
      <c r="E11" s="41">
        <f>E12+E21+E27+E36+E44+E47+E63+E69+E81+E74</f>
        <v>1721520.2000000002</v>
      </c>
    </row>
    <row r="12" spans="1:5" ht="15">
      <c r="A12" s="2" t="s">
        <v>26</v>
      </c>
      <c r="B12" s="3" t="s">
        <v>25</v>
      </c>
      <c r="C12" s="41">
        <f>C13</f>
        <v>1184916.1</v>
      </c>
      <c r="D12" s="41">
        <f>D13</f>
        <v>1082822.7999999998</v>
      </c>
      <c r="E12" s="41">
        <f>E13</f>
        <v>958612.2000000002</v>
      </c>
    </row>
    <row r="13" spans="1:5" s="1" customFormat="1" ht="14.25">
      <c r="A13" s="4" t="s">
        <v>28</v>
      </c>
      <c r="B13" s="5" t="s">
        <v>27</v>
      </c>
      <c r="C13" s="42">
        <f>C14+C15+C16+C17+C18+C19+C20</f>
        <v>1184916.1</v>
      </c>
      <c r="D13" s="42">
        <f>D14+D15+D16+D17+D18+D19+D20</f>
        <v>1082822.7999999998</v>
      </c>
      <c r="E13" s="42">
        <f>E14+E15+E16+E17+E18+E19+E20</f>
        <v>958612.2000000002</v>
      </c>
    </row>
    <row r="14" spans="1:5" s="1" customFormat="1" ht="73.5" customHeight="1">
      <c r="A14" s="6" t="s">
        <v>123</v>
      </c>
      <c r="B14" s="5" t="s">
        <v>173</v>
      </c>
      <c r="C14" s="42">
        <f>1044328-C15-C16-C19-69145.3+56843.4+9785</f>
        <v>1003201.1</v>
      </c>
      <c r="D14" s="43">
        <f>990274-D15-D16-D19-50785.9+1075.3+29710.6+13000-28777.9-4549.3</f>
        <v>914764.7999999999</v>
      </c>
      <c r="E14" s="43">
        <f>870057-E15-E16-E19-13717.2-13000+4081.4+31635.8-5000+1621.3-25094.6+5000-14472.5</f>
        <v>811122.2000000002</v>
      </c>
    </row>
    <row r="15" spans="1:5" s="1" customFormat="1" ht="119.25" customHeight="1">
      <c r="A15" s="6" t="s">
        <v>124</v>
      </c>
      <c r="B15" s="5" t="s">
        <v>174</v>
      </c>
      <c r="C15" s="42">
        <v>490</v>
      </c>
      <c r="D15" s="43">
        <v>463</v>
      </c>
      <c r="E15" s="43">
        <v>407</v>
      </c>
    </row>
    <row r="16" spans="1:5" s="1" customFormat="1" ht="51" customHeight="1">
      <c r="A16" s="6" t="s">
        <v>103</v>
      </c>
      <c r="B16" s="5" t="s">
        <v>175</v>
      </c>
      <c r="C16" s="42">
        <f>14020+1500</f>
        <v>15520</v>
      </c>
      <c r="D16" s="43">
        <f>13272+1000</f>
        <v>14272</v>
      </c>
      <c r="E16" s="43">
        <v>11642</v>
      </c>
    </row>
    <row r="17" spans="1:5" s="1" customFormat="1" ht="99.75">
      <c r="A17" s="6" t="s">
        <v>125</v>
      </c>
      <c r="B17" s="5" t="s">
        <v>176</v>
      </c>
      <c r="C17" s="42">
        <v>1705</v>
      </c>
      <c r="D17" s="43">
        <f>1402-269</f>
        <v>1133</v>
      </c>
      <c r="E17" s="43">
        <v>884</v>
      </c>
    </row>
    <row r="18" spans="1:5" s="1" customFormat="1" ht="99.75">
      <c r="A18" s="6" t="s">
        <v>199</v>
      </c>
      <c r="B18" s="5" t="s">
        <v>200</v>
      </c>
      <c r="C18" s="42">
        <f>41500+3000</f>
        <v>44500</v>
      </c>
      <c r="D18" s="43">
        <f>39274+1000</f>
        <v>40274</v>
      </c>
      <c r="E18" s="43">
        <v>34434</v>
      </c>
    </row>
    <row r="19" spans="1:5" s="1" customFormat="1" ht="57">
      <c r="A19" s="6" t="s">
        <v>221</v>
      </c>
      <c r="B19" s="5" t="s">
        <v>222</v>
      </c>
      <c r="C19" s="42">
        <f>21600+1000</f>
        <v>22600</v>
      </c>
      <c r="D19" s="43">
        <v>20447</v>
      </c>
      <c r="E19" s="43">
        <v>17940</v>
      </c>
    </row>
    <row r="20" spans="1:5" s="1" customFormat="1" ht="57">
      <c r="A20" s="6" t="s">
        <v>228</v>
      </c>
      <c r="B20" s="5" t="s">
        <v>223</v>
      </c>
      <c r="C20" s="42">
        <f>141400-C18</f>
        <v>96900</v>
      </c>
      <c r="D20" s="43">
        <f>138743-D18-7000</f>
        <v>91469</v>
      </c>
      <c r="E20" s="43">
        <f>125617-E18-14000+5000</f>
        <v>82183</v>
      </c>
    </row>
    <row r="21" spans="1:5" ht="33" customHeight="1">
      <c r="A21" s="7" t="s">
        <v>80</v>
      </c>
      <c r="B21" s="3" t="s">
        <v>77</v>
      </c>
      <c r="C21" s="41">
        <f>C22</f>
        <v>3833</v>
      </c>
      <c r="D21" s="41">
        <f>D22</f>
        <v>4069</v>
      </c>
      <c r="E21" s="41">
        <f>E22</f>
        <v>4241</v>
      </c>
    </row>
    <row r="22" spans="1:5" ht="41.25" customHeight="1">
      <c r="A22" s="6" t="s">
        <v>79</v>
      </c>
      <c r="B22" s="5" t="s">
        <v>78</v>
      </c>
      <c r="C22" s="42">
        <f>C23+C24+C25+C26</f>
        <v>3833</v>
      </c>
      <c r="D22" s="42">
        <f>D23+D24+D25+D26</f>
        <v>4069</v>
      </c>
      <c r="E22" s="42">
        <f>E23+E24+E25+E26</f>
        <v>4241</v>
      </c>
    </row>
    <row r="23" spans="1:5" ht="85.5">
      <c r="A23" s="6" t="s">
        <v>99</v>
      </c>
      <c r="B23" s="5" t="s">
        <v>82</v>
      </c>
      <c r="C23" s="42">
        <v>1913</v>
      </c>
      <c r="D23" s="43">
        <v>2027</v>
      </c>
      <c r="E23" s="43">
        <v>2108</v>
      </c>
    </row>
    <row r="24" spans="1:5" ht="99.75">
      <c r="A24" s="6" t="s">
        <v>100</v>
      </c>
      <c r="B24" s="5" t="s">
        <v>83</v>
      </c>
      <c r="C24" s="42">
        <v>11</v>
      </c>
      <c r="D24" s="43">
        <v>11</v>
      </c>
      <c r="E24" s="43">
        <v>12</v>
      </c>
    </row>
    <row r="25" spans="1:5" ht="85.5">
      <c r="A25" s="6" t="s">
        <v>101</v>
      </c>
      <c r="B25" s="5" t="s">
        <v>84</v>
      </c>
      <c r="C25" s="42">
        <v>2121</v>
      </c>
      <c r="D25" s="43">
        <v>2247</v>
      </c>
      <c r="E25" s="43">
        <v>2337</v>
      </c>
    </row>
    <row r="26" spans="1:5" ht="85.5">
      <c r="A26" s="6" t="s">
        <v>102</v>
      </c>
      <c r="B26" s="5" t="s">
        <v>85</v>
      </c>
      <c r="C26" s="42">
        <v>-212</v>
      </c>
      <c r="D26" s="43">
        <v>-216</v>
      </c>
      <c r="E26" s="43">
        <v>-216</v>
      </c>
    </row>
    <row r="27" spans="1:5" ht="15">
      <c r="A27" s="7" t="s">
        <v>30</v>
      </c>
      <c r="B27" s="3" t="s">
        <v>29</v>
      </c>
      <c r="C27" s="41">
        <f>C28+C33+C35</f>
        <v>327849</v>
      </c>
      <c r="D27" s="41">
        <f>D28+D33+D35</f>
        <v>416724</v>
      </c>
      <c r="E27" s="41">
        <f>E28+E33+E35</f>
        <v>500728</v>
      </c>
    </row>
    <row r="28" spans="1:5" ht="28.5">
      <c r="A28" s="6" t="s">
        <v>76</v>
      </c>
      <c r="B28" s="5" t="s">
        <v>62</v>
      </c>
      <c r="C28" s="42">
        <f>324379-17394</f>
        <v>306985</v>
      </c>
      <c r="D28" s="43">
        <f>393245-26871+16165.7+3887+2000+4818.3</f>
        <v>393245</v>
      </c>
      <c r="E28" s="43">
        <f>475130-9000-30145+20229.5+4443+14472.5</f>
        <v>475130</v>
      </c>
    </row>
    <row r="29" spans="1:5" ht="36" customHeight="1">
      <c r="A29" s="6" t="s">
        <v>169</v>
      </c>
      <c r="B29" s="5" t="s">
        <v>165</v>
      </c>
      <c r="C29" s="42">
        <f>C30</f>
        <v>259709.31</v>
      </c>
      <c r="D29" s="43">
        <f>D30</f>
        <v>332685.26999999996</v>
      </c>
      <c r="E29" s="43">
        <f>E30</f>
        <v>401959.98</v>
      </c>
    </row>
    <row r="30" spans="1:5" ht="36" customHeight="1">
      <c r="A30" s="6" t="s">
        <v>169</v>
      </c>
      <c r="B30" s="5" t="s">
        <v>166</v>
      </c>
      <c r="C30" s="42">
        <f>C28*84.6/100</f>
        <v>259709.31</v>
      </c>
      <c r="D30" s="42">
        <f>D28*84.6/100</f>
        <v>332685.26999999996</v>
      </c>
      <c r="E30" s="42">
        <f>(E28*84.6/100)</f>
        <v>401959.98</v>
      </c>
    </row>
    <row r="31" spans="1:5" ht="42.75">
      <c r="A31" s="6" t="s">
        <v>170</v>
      </c>
      <c r="B31" s="5" t="s">
        <v>167</v>
      </c>
      <c r="C31" s="42">
        <f>C32</f>
        <v>47275.69</v>
      </c>
      <c r="D31" s="43">
        <f>D32</f>
        <v>60559.729999999996</v>
      </c>
      <c r="E31" s="43">
        <f>E32</f>
        <v>73170.02</v>
      </c>
    </row>
    <row r="32" spans="1:5" ht="71.25">
      <c r="A32" s="6" t="s">
        <v>171</v>
      </c>
      <c r="B32" s="5" t="s">
        <v>168</v>
      </c>
      <c r="C32" s="42">
        <f>C28/100*15.4</f>
        <v>47275.69</v>
      </c>
      <c r="D32" s="42">
        <f>D28/100*15.4</f>
        <v>60559.729999999996</v>
      </c>
      <c r="E32" s="42">
        <f>(E28/100*15.4)</f>
        <v>73170.02</v>
      </c>
    </row>
    <row r="33" spans="1:5" ht="28.5">
      <c r="A33" s="6" t="s">
        <v>74</v>
      </c>
      <c r="B33" s="5" t="s">
        <v>72</v>
      </c>
      <c r="C33" s="42">
        <f>C34</f>
        <v>20767</v>
      </c>
      <c r="D33" s="43">
        <f>D34</f>
        <v>23373</v>
      </c>
      <c r="E33" s="43">
        <f>E34</f>
        <v>25483</v>
      </c>
    </row>
    <row r="34" spans="1:5" ht="42.75">
      <c r="A34" s="6" t="s">
        <v>75</v>
      </c>
      <c r="B34" s="5" t="s">
        <v>73</v>
      </c>
      <c r="C34" s="42">
        <v>20767</v>
      </c>
      <c r="D34" s="43">
        <v>23373</v>
      </c>
      <c r="E34" s="43">
        <v>25483</v>
      </c>
    </row>
    <row r="35" spans="1:5" ht="56.25" customHeight="1">
      <c r="A35" s="6" t="s">
        <v>219</v>
      </c>
      <c r="B35" s="5" t="s">
        <v>220</v>
      </c>
      <c r="C35" s="42">
        <v>97</v>
      </c>
      <c r="D35" s="43">
        <v>106</v>
      </c>
      <c r="E35" s="43">
        <v>115</v>
      </c>
    </row>
    <row r="36" spans="1:5" ht="15">
      <c r="A36" s="7" t="s">
        <v>32</v>
      </c>
      <c r="B36" s="3" t="s">
        <v>31</v>
      </c>
      <c r="C36" s="41">
        <f>C37+C39</f>
        <v>164617</v>
      </c>
      <c r="D36" s="41">
        <f>D37+D39</f>
        <v>179924</v>
      </c>
      <c r="E36" s="41">
        <f>E37+E39</f>
        <v>181031</v>
      </c>
    </row>
    <row r="37" spans="1:5" ht="14.25">
      <c r="A37" s="6" t="s">
        <v>34</v>
      </c>
      <c r="B37" s="5" t="s">
        <v>33</v>
      </c>
      <c r="C37" s="42">
        <f>C38</f>
        <v>66445</v>
      </c>
      <c r="D37" s="42">
        <f>D38</f>
        <v>76838</v>
      </c>
      <c r="E37" s="42">
        <f>E38</f>
        <v>77856</v>
      </c>
    </row>
    <row r="38" spans="1:5" ht="47.25" customHeight="1">
      <c r="A38" s="6" t="s">
        <v>64</v>
      </c>
      <c r="B38" s="5" t="s">
        <v>63</v>
      </c>
      <c r="C38" s="42">
        <v>66445</v>
      </c>
      <c r="D38" s="43">
        <f>76838</f>
        <v>76838</v>
      </c>
      <c r="E38" s="43">
        <f>88856-11000</f>
        <v>77856</v>
      </c>
    </row>
    <row r="39" spans="1:5" s="1" customFormat="1" ht="14.25">
      <c r="A39" s="6" t="s">
        <v>36</v>
      </c>
      <c r="B39" s="5" t="s">
        <v>35</v>
      </c>
      <c r="C39" s="42">
        <v>98172</v>
      </c>
      <c r="D39" s="42">
        <f>D40+D42</f>
        <v>103086</v>
      </c>
      <c r="E39" s="42">
        <f>E40+E42</f>
        <v>103175</v>
      </c>
    </row>
    <row r="40" spans="1:5" s="1" customFormat="1" ht="14.25">
      <c r="A40" s="6" t="s">
        <v>108</v>
      </c>
      <c r="B40" s="5" t="s">
        <v>104</v>
      </c>
      <c r="C40" s="42">
        <f>C41</f>
        <v>81172</v>
      </c>
      <c r="D40" s="42">
        <f>D41</f>
        <v>86086</v>
      </c>
      <c r="E40" s="42">
        <f>E41</f>
        <v>86175</v>
      </c>
    </row>
    <row r="41" spans="1:5" s="1" customFormat="1" ht="42.75">
      <c r="A41" s="6" t="s">
        <v>110</v>
      </c>
      <c r="B41" s="5" t="s">
        <v>105</v>
      </c>
      <c r="C41" s="42">
        <v>81172</v>
      </c>
      <c r="D41" s="43">
        <v>86086</v>
      </c>
      <c r="E41" s="43">
        <v>86175</v>
      </c>
    </row>
    <row r="42" spans="1:5" s="1" customFormat="1" ht="14.25">
      <c r="A42" s="6" t="s">
        <v>109</v>
      </c>
      <c r="B42" s="5" t="s">
        <v>106</v>
      </c>
      <c r="C42" s="42">
        <f>C43</f>
        <v>17000</v>
      </c>
      <c r="D42" s="42">
        <f>D43</f>
        <v>17000</v>
      </c>
      <c r="E42" s="42">
        <f>E43</f>
        <v>17000</v>
      </c>
    </row>
    <row r="43" spans="1:5" s="1" customFormat="1" ht="42.75">
      <c r="A43" s="6" t="s">
        <v>111</v>
      </c>
      <c r="B43" s="5" t="s">
        <v>107</v>
      </c>
      <c r="C43" s="42">
        <v>17000</v>
      </c>
      <c r="D43" s="43">
        <v>17000</v>
      </c>
      <c r="E43" s="43">
        <v>17000</v>
      </c>
    </row>
    <row r="44" spans="1:5" ht="15">
      <c r="A44" s="7" t="s">
        <v>60</v>
      </c>
      <c r="B44" s="3" t="s">
        <v>37</v>
      </c>
      <c r="C44" s="41">
        <f aca="true" t="shared" si="0" ref="C44:E45">C45</f>
        <v>7064</v>
      </c>
      <c r="D44" s="41">
        <f t="shared" si="0"/>
        <v>7457</v>
      </c>
      <c r="E44" s="41">
        <f t="shared" si="0"/>
        <v>7768</v>
      </c>
    </row>
    <row r="45" spans="1:5" ht="48.75" customHeight="1">
      <c r="A45" s="8" t="s">
        <v>39</v>
      </c>
      <c r="B45" s="5" t="s">
        <v>38</v>
      </c>
      <c r="C45" s="42">
        <f t="shared" si="0"/>
        <v>7064</v>
      </c>
      <c r="D45" s="42">
        <f t="shared" si="0"/>
        <v>7457</v>
      </c>
      <c r="E45" s="42">
        <f t="shared" si="0"/>
        <v>7768</v>
      </c>
    </row>
    <row r="46" spans="1:5" ht="60.75" customHeight="1">
      <c r="A46" s="8" t="s">
        <v>66</v>
      </c>
      <c r="B46" s="5" t="s">
        <v>65</v>
      </c>
      <c r="C46" s="42">
        <f>7019+45</f>
        <v>7064</v>
      </c>
      <c r="D46" s="43">
        <f>7412+45</f>
        <v>7457</v>
      </c>
      <c r="E46" s="43">
        <f>7723+45</f>
        <v>7768</v>
      </c>
    </row>
    <row r="47" spans="1:5" ht="45">
      <c r="A47" s="7" t="s">
        <v>41</v>
      </c>
      <c r="B47" s="3" t="s">
        <v>40</v>
      </c>
      <c r="C47" s="41">
        <f>C48+C55</f>
        <v>65516</v>
      </c>
      <c r="D47" s="41">
        <f>D48+D55</f>
        <v>65916</v>
      </c>
      <c r="E47" s="41">
        <f>E48+E55</f>
        <v>63316</v>
      </c>
    </row>
    <row r="48" spans="1:5" ht="99.75">
      <c r="A48" s="8" t="s">
        <v>61</v>
      </c>
      <c r="B48" s="5" t="s">
        <v>42</v>
      </c>
      <c r="C48" s="42">
        <f>C49+C51+C53</f>
        <v>46662</v>
      </c>
      <c r="D48" s="42">
        <f>D49+D51+D53</f>
        <v>47162</v>
      </c>
      <c r="E48" s="42">
        <f>E49+E51+E53</f>
        <v>47162</v>
      </c>
    </row>
    <row r="49" spans="1:5" ht="82.5" customHeight="1">
      <c r="A49" s="8" t="s">
        <v>67</v>
      </c>
      <c r="B49" s="5" t="s">
        <v>43</v>
      </c>
      <c r="C49" s="42">
        <v>34635</v>
      </c>
      <c r="D49" s="42">
        <f>D50</f>
        <v>34635</v>
      </c>
      <c r="E49" s="42">
        <f>E50</f>
        <v>34635</v>
      </c>
    </row>
    <row r="50" spans="1:5" ht="89.25" customHeight="1">
      <c r="A50" s="8" t="s">
        <v>71</v>
      </c>
      <c r="B50" s="9" t="s">
        <v>70</v>
      </c>
      <c r="C50" s="42">
        <v>34635</v>
      </c>
      <c r="D50" s="43">
        <v>34635</v>
      </c>
      <c r="E50" s="43">
        <v>34635</v>
      </c>
    </row>
    <row r="51" spans="1:5" ht="88.5" customHeight="1">
      <c r="A51" s="32" t="s">
        <v>59</v>
      </c>
      <c r="B51" s="9" t="s">
        <v>44</v>
      </c>
      <c r="C51" s="42">
        <v>2527</v>
      </c>
      <c r="D51" s="42">
        <f>D52</f>
        <v>2527</v>
      </c>
      <c r="E51" s="42">
        <f>E52</f>
        <v>2527</v>
      </c>
    </row>
    <row r="52" spans="1:5" ht="85.5">
      <c r="A52" s="10" t="s">
        <v>69</v>
      </c>
      <c r="B52" s="9" t="s">
        <v>68</v>
      </c>
      <c r="C52" s="42">
        <v>2527</v>
      </c>
      <c r="D52" s="43">
        <v>2527</v>
      </c>
      <c r="E52" s="43">
        <v>2527</v>
      </c>
    </row>
    <row r="53" spans="1:5" ht="42.75">
      <c r="A53" s="8" t="s">
        <v>113</v>
      </c>
      <c r="B53" s="5" t="s">
        <v>90</v>
      </c>
      <c r="C53" s="42">
        <f>C54</f>
        <v>9500</v>
      </c>
      <c r="D53" s="42">
        <f>D54</f>
        <v>10000</v>
      </c>
      <c r="E53" s="42">
        <f>E54</f>
        <v>10000</v>
      </c>
    </row>
    <row r="54" spans="1:5" ht="42.75">
      <c r="A54" s="8" t="s">
        <v>92</v>
      </c>
      <c r="B54" s="5" t="s">
        <v>91</v>
      </c>
      <c r="C54" s="42">
        <f>13353-3853</f>
        <v>9500</v>
      </c>
      <c r="D54" s="43">
        <f>13887-3887</f>
        <v>10000</v>
      </c>
      <c r="E54" s="43">
        <f>14443-4443</f>
        <v>10000</v>
      </c>
    </row>
    <row r="55" spans="1:5" ht="87" customHeight="1">
      <c r="A55" s="8" t="s">
        <v>2</v>
      </c>
      <c r="B55" s="5" t="s">
        <v>3</v>
      </c>
      <c r="C55" s="42">
        <f>C56+C59</f>
        <v>18854</v>
      </c>
      <c r="D55" s="42">
        <f>D56+D59</f>
        <v>18754</v>
      </c>
      <c r="E55" s="42">
        <f>E56+E59</f>
        <v>16154</v>
      </c>
    </row>
    <row r="56" spans="1:5" ht="86.25" customHeight="1">
      <c r="A56" s="8" t="s">
        <v>208</v>
      </c>
      <c r="B56" s="5" t="s">
        <v>207</v>
      </c>
      <c r="C56" s="42">
        <f aca="true" t="shared" si="1" ref="C56:E57">C57</f>
        <v>12300</v>
      </c>
      <c r="D56" s="42">
        <f t="shared" si="1"/>
        <v>12200</v>
      </c>
      <c r="E56" s="42">
        <f t="shared" si="1"/>
        <v>12100</v>
      </c>
    </row>
    <row r="57" spans="1:5" ht="85.5">
      <c r="A57" s="8" t="s">
        <v>0</v>
      </c>
      <c r="B57" s="5" t="s">
        <v>1</v>
      </c>
      <c r="C57" s="42">
        <f t="shared" si="1"/>
        <v>12300</v>
      </c>
      <c r="D57" s="42">
        <f t="shared" si="1"/>
        <v>12200</v>
      </c>
      <c r="E57" s="42">
        <f t="shared" si="1"/>
        <v>12100</v>
      </c>
    </row>
    <row r="58" spans="1:5" ht="99.75">
      <c r="A58" s="8" t="s">
        <v>4</v>
      </c>
      <c r="B58" s="5" t="s">
        <v>5</v>
      </c>
      <c r="C58" s="42">
        <v>12300</v>
      </c>
      <c r="D58" s="43">
        <v>12200</v>
      </c>
      <c r="E58" s="43">
        <v>12100</v>
      </c>
    </row>
    <row r="59" spans="1:5" ht="114">
      <c r="A59" s="8" t="s">
        <v>193</v>
      </c>
      <c r="B59" s="5" t="s">
        <v>190</v>
      </c>
      <c r="C59" s="42">
        <f>C60</f>
        <v>6554</v>
      </c>
      <c r="D59" s="43">
        <f>D60</f>
        <v>6554</v>
      </c>
      <c r="E59" s="43">
        <f>E60</f>
        <v>4054</v>
      </c>
    </row>
    <row r="60" spans="1:5" ht="114">
      <c r="A60" s="8" t="s">
        <v>194</v>
      </c>
      <c r="B60" s="5" t="s">
        <v>191</v>
      </c>
      <c r="C60" s="42">
        <f>C61+C62</f>
        <v>6554</v>
      </c>
      <c r="D60" s="42">
        <f>D61+D62</f>
        <v>6554</v>
      </c>
      <c r="E60" s="42">
        <f>E61+E62</f>
        <v>4054</v>
      </c>
    </row>
    <row r="61" spans="1:5" ht="128.25">
      <c r="A61" s="8" t="s">
        <v>6</v>
      </c>
      <c r="B61" s="5" t="s">
        <v>7</v>
      </c>
      <c r="C61" s="42">
        <v>1990</v>
      </c>
      <c r="D61" s="43">
        <v>1990</v>
      </c>
      <c r="E61" s="43">
        <v>1990</v>
      </c>
    </row>
    <row r="62" spans="1:5" ht="142.5">
      <c r="A62" s="8" t="s">
        <v>195</v>
      </c>
      <c r="B62" s="5" t="s">
        <v>192</v>
      </c>
      <c r="C62" s="42">
        <v>4564</v>
      </c>
      <c r="D62" s="43">
        <v>4564</v>
      </c>
      <c r="E62" s="43">
        <f>4564-2500</f>
        <v>2064</v>
      </c>
    </row>
    <row r="63" spans="1:5" ht="15">
      <c r="A63" s="7" t="s">
        <v>46</v>
      </c>
      <c r="B63" s="3" t="s">
        <v>45</v>
      </c>
      <c r="C63" s="41">
        <f>C64</f>
        <v>3609</v>
      </c>
      <c r="D63" s="41">
        <f>D64</f>
        <v>3609</v>
      </c>
      <c r="E63" s="41">
        <f>E64</f>
        <v>3609</v>
      </c>
    </row>
    <row r="64" spans="1:5" ht="14.25">
      <c r="A64" s="6" t="s">
        <v>48</v>
      </c>
      <c r="B64" s="5" t="s">
        <v>47</v>
      </c>
      <c r="C64" s="42">
        <v>3609</v>
      </c>
      <c r="D64" s="42">
        <f>D65+D66+D67</f>
        <v>3609</v>
      </c>
      <c r="E64" s="42">
        <f>E65+E66+E67</f>
        <v>3609</v>
      </c>
    </row>
    <row r="65" spans="1:5" ht="28.5">
      <c r="A65" s="6" t="s">
        <v>94</v>
      </c>
      <c r="B65" s="5" t="s">
        <v>93</v>
      </c>
      <c r="C65" s="42">
        <v>124</v>
      </c>
      <c r="D65" s="43">
        <v>124</v>
      </c>
      <c r="E65" s="43">
        <v>124</v>
      </c>
    </row>
    <row r="66" spans="1:5" ht="28.5">
      <c r="A66" s="6" t="s">
        <v>96</v>
      </c>
      <c r="B66" s="5" t="s">
        <v>95</v>
      </c>
      <c r="C66" s="42">
        <v>3088</v>
      </c>
      <c r="D66" s="43">
        <v>3088</v>
      </c>
      <c r="E66" s="43">
        <v>3088</v>
      </c>
    </row>
    <row r="67" spans="1:5" ht="28.5">
      <c r="A67" s="6" t="s">
        <v>98</v>
      </c>
      <c r="B67" s="5" t="s">
        <v>97</v>
      </c>
      <c r="C67" s="42">
        <v>397</v>
      </c>
      <c r="D67" s="43">
        <v>397</v>
      </c>
      <c r="E67" s="43">
        <v>397</v>
      </c>
    </row>
    <row r="68" spans="1:5" ht="14.25">
      <c r="A68" s="6" t="s">
        <v>196</v>
      </c>
      <c r="B68" s="5" t="s">
        <v>197</v>
      </c>
      <c r="C68" s="42">
        <v>397</v>
      </c>
      <c r="D68" s="43">
        <v>397</v>
      </c>
      <c r="E68" s="43">
        <v>397</v>
      </c>
    </row>
    <row r="69" spans="1:5" ht="30">
      <c r="A69" s="7" t="s">
        <v>126</v>
      </c>
      <c r="B69" s="3" t="s">
        <v>49</v>
      </c>
      <c r="C69" s="41">
        <f aca="true" t="shared" si="2" ref="C69:E70">C70</f>
        <v>1150</v>
      </c>
      <c r="D69" s="41">
        <f t="shared" si="2"/>
        <v>750</v>
      </c>
      <c r="E69" s="41">
        <f t="shared" si="2"/>
        <v>750</v>
      </c>
    </row>
    <row r="70" spans="1:5" ht="14.25">
      <c r="A70" s="6" t="s">
        <v>116</v>
      </c>
      <c r="B70" s="5" t="s">
        <v>115</v>
      </c>
      <c r="C70" s="42">
        <f t="shared" si="2"/>
        <v>1150</v>
      </c>
      <c r="D70" s="42">
        <f t="shared" si="2"/>
        <v>750</v>
      </c>
      <c r="E70" s="42">
        <f t="shared" si="2"/>
        <v>750</v>
      </c>
    </row>
    <row r="71" spans="1:5" ht="14.25">
      <c r="A71" s="6" t="s">
        <v>86</v>
      </c>
      <c r="B71" s="5" t="s">
        <v>88</v>
      </c>
      <c r="C71" s="42">
        <f>C72</f>
        <v>1150</v>
      </c>
      <c r="D71" s="42">
        <f>D72+D73</f>
        <v>750</v>
      </c>
      <c r="E71" s="42">
        <f>E72+E73</f>
        <v>750</v>
      </c>
    </row>
    <row r="72" spans="1:5" ht="28.5">
      <c r="A72" s="6" t="s">
        <v>87</v>
      </c>
      <c r="B72" s="5" t="s">
        <v>89</v>
      </c>
      <c r="C72" s="42">
        <f>750+C73</f>
        <v>1150</v>
      </c>
      <c r="D72" s="43">
        <v>750</v>
      </c>
      <c r="E72" s="43">
        <v>750</v>
      </c>
    </row>
    <row r="73" spans="1:5" ht="71.25">
      <c r="A73" s="6" t="s">
        <v>215</v>
      </c>
      <c r="B73" s="5" t="s">
        <v>10</v>
      </c>
      <c r="C73" s="42">
        <v>400</v>
      </c>
      <c r="D73" s="43">
        <v>0</v>
      </c>
      <c r="E73" s="43">
        <v>0</v>
      </c>
    </row>
    <row r="74" spans="1:5" ht="30">
      <c r="A74" s="7" t="s">
        <v>257</v>
      </c>
      <c r="B74" s="3" t="s">
        <v>246</v>
      </c>
      <c r="C74" s="41">
        <f>C78+C75</f>
        <v>23281.1</v>
      </c>
      <c r="D74" s="41">
        <f>D78+D75</f>
        <v>0</v>
      </c>
      <c r="E74" s="41">
        <f>E78+E75</f>
        <v>0</v>
      </c>
    </row>
    <row r="75" spans="1:5" ht="85.5">
      <c r="A75" s="6" t="s">
        <v>251</v>
      </c>
      <c r="B75" s="5" t="s">
        <v>254</v>
      </c>
      <c r="C75" s="42">
        <f aca="true" t="shared" si="3" ref="C75:E76">C76</f>
        <v>21000</v>
      </c>
      <c r="D75" s="42">
        <f t="shared" si="3"/>
        <v>0</v>
      </c>
      <c r="E75" s="42">
        <f t="shared" si="3"/>
        <v>0</v>
      </c>
    </row>
    <row r="76" spans="1:5" ht="99.75">
      <c r="A76" s="6" t="s">
        <v>252</v>
      </c>
      <c r="B76" s="5" t="s">
        <v>255</v>
      </c>
      <c r="C76" s="42">
        <f t="shared" si="3"/>
        <v>21000</v>
      </c>
      <c r="D76" s="42">
        <f t="shared" si="3"/>
        <v>0</v>
      </c>
      <c r="E76" s="42">
        <f t="shared" si="3"/>
        <v>0</v>
      </c>
    </row>
    <row r="77" spans="1:5" ht="99.75">
      <c r="A77" s="6" t="s">
        <v>253</v>
      </c>
      <c r="B77" s="5" t="s">
        <v>256</v>
      </c>
      <c r="C77" s="42">
        <v>21000</v>
      </c>
      <c r="D77" s="42">
        <v>0</v>
      </c>
      <c r="E77" s="42">
        <v>0</v>
      </c>
    </row>
    <row r="78" spans="1:5" ht="28.5">
      <c r="A78" s="6" t="s">
        <v>244</v>
      </c>
      <c r="B78" s="5" t="s">
        <v>245</v>
      </c>
      <c r="C78" s="42">
        <f aca="true" t="shared" si="4" ref="C78:E79">C79</f>
        <v>2281.1</v>
      </c>
      <c r="D78" s="42">
        <f t="shared" si="4"/>
        <v>0</v>
      </c>
      <c r="E78" s="42">
        <f t="shared" si="4"/>
        <v>0</v>
      </c>
    </row>
    <row r="79" spans="1:5" ht="47.25" customHeight="1">
      <c r="A79" s="40" t="s">
        <v>247</v>
      </c>
      <c r="B79" s="5" t="s">
        <v>250</v>
      </c>
      <c r="C79" s="42">
        <f t="shared" si="4"/>
        <v>2281.1</v>
      </c>
      <c r="D79" s="42">
        <f t="shared" si="4"/>
        <v>0</v>
      </c>
      <c r="E79" s="42">
        <f t="shared" si="4"/>
        <v>0</v>
      </c>
    </row>
    <row r="80" spans="1:5" ht="61.5" customHeight="1">
      <c r="A80" s="40" t="s">
        <v>248</v>
      </c>
      <c r="B80" s="5" t="s">
        <v>249</v>
      </c>
      <c r="C80" s="42">
        <v>2281.1</v>
      </c>
      <c r="D80" s="43">
        <v>0</v>
      </c>
      <c r="E80" s="43">
        <v>0</v>
      </c>
    </row>
    <row r="81" spans="1:5" ht="15">
      <c r="A81" s="7" t="s">
        <v>51</v>
      </c>
      <c r="B81" s="3" t="s">
        <v>50</v>
      </c>
      <c r="C81" s="41">
        <f>C82+C95+C93</f>
        <v>1465.0214099999998</v>
      </c>
      <c r="D81" s="41">
        <f>D82+D95+D93</f>
        <v>1465</v>
      </c>
      <c r="E81" s="41">
        <f>E82+E95+E93</f>
        <v>1465</v>
      </c>
    </row>
    <row r="82" spans="1:5" ht="42.75">
      <c r="A82" s="6" t="s">
        <v>154</v>
      </c>
      <c r="B82" s="5" t="s">
        <v>153</v>
      </c>
      <c r="C82" s="42">
        <f>C83+C85+C87+C89+C91</f>
        <v>765</v>
      </c>
      <c r="D82" s="42">
        <f>D83+D85+D87+D89+D91</f>
        <v>765</v>
      </c>
      <c r="E82" s="42">
        <f>E83+E85+E87+E89+E91</f>
        <v>765</v>
      </c>
    </row>
    <row r="83" spans="1:5" ht="85.5">
      <c r="A83" s="6" t="s">
        <v>209</v>
      </c>
      <c r="B83" s="5" t="s">
        <v>210</v>
      </c>
      <c r="C83" s="42">
        <f>C84</f>
        <v>10</v>
      </c>
      <c r="D83" s="42">
        <f>D84</f>
        <v>10</v>
      </c>
      <c r="E83" s="42">
        <f>E84</f>
        <v>10</v>
      </c>
    </row>
    <row r="84" spans="1:5" ht="114">
      <c r="A84" s="6" t="s">
        <v>212</v>
      </c>
      <c r="B84" s="5" t="s">
        <v>211</v>
      </c>
      <c r="C84" s="42">
        <v>10</v>
      </c>
      <c r="D84" s="43">
        <v>10</v>
      </c>
      <c r="E84" s="43">
        <v>10</v>
      </c>
    </row>
    <row r="85" spans="1:5" ht="85.5">
      <c r="A85" s="11" t="s">
        <v>202</v>
      </c>
      <c r="B85" s="12" t="s">
        <v>204</v>
      </c>
      <c r="C85" s="42">
        <f>C86</f>
        <v>105</v>
      </c>
      <c r="D85" s="42">
        <f>D86</f>
        <v>105</v>
      </c>
      <c r="E85" s="42">
        <f>E86</f>
        <v>105</v>
      </c>
    </row>
    <row r="86" spans="1:5" ht="114">
      <c r="A86" s="13" t="s">
        <v>203</v>
      </c>
      <c r="B86" s="14" t="s">
        <v>205</v>
      </c>
      <c r="C86" s="42">
        <v>105</v>
      </c>
      <c r="D86" s="43">
        <v>105</v>
      </c>
      <c r="E86" s="43">
        <v>105</v>
      </c>
    </row>
    <row r="87" spans="1:5" ht="71.25">
      <c r="A87" s="6" t="s">
        <v>19</v>
      </c>
      <c r="B87" s="5" t="s">
        <v>18</v>
      </c>
      <c r="C87" s="42">
        <f>C88</f>
        <v>200</v>
      </c>
      <c r="D87" s="42">
        <f>D88</f>
        <v>200</v>
      </c>
      <c r="E87" s="42">
        <f>E88</f>
        <v>200</v>
      </c>
    </row>
    <row r="88" spans="1:5" ht="128.25">
      <c r="A88" s="6" t="s">
        <v>21</v>
      </c>
      <c r="B88" s="5" t="s">
        <v>20</v>
      </c>
      <c r="C88" s="42">
        <v>200</v>
      </c>
      <c r="D88" s="43">
        <v>200</v>
      </c>
      <c r="E88" s="43">
        <v>200</v>
      </c>
    </row>
    <row r="89" spans="1:5" ht="57">
      <c r="A89" s="15" t="s">
        <v>201</v>
      </c>
      <c r="B89" s="16" t="s">
        <v>206</v>
      </c>
      <c r="C89" s="42">
        <f>C90</f>
        <v>80</v>
      </c>
      <c r="D89" s="42">
        <f>D90</f>
        <v>80</v>
      </c>
      <c r="E89" s="42">
        <f>E90</f>
        <v>80</v>
      </c>
    </row>
    <row r="90" spans="1:5" ht="85.5">
      <c r="A90" s="17" t="s">
        <v>214</v>
      </c>
      <c r="B90" s="18" t="s">
        <v>213</v>
      </c>
      <c r="C90" s="42">
        <v>80</v>
      </c>
      <c r="D90" s="43">
        <v>80</v>
      </c>
      <c r="E90" s="43">
        <v>80</v>
      </c>
    </row>
    <row r="91" spans="1:5" ht="93.75" customHeight="1">
      <c r="A91" s="6" t="s">
        <v>155</v>
      </c>
      <c r="B91" s="5" t="s">
        <v>150</v>
      </c>
      <c r="C91" s="42">
        <f>C92</f>
        <v>370</v>
      </c>
      <c r="D91" s="42">
        <f>D92</f>
        <v>370</v>
      </c>
      <c r="E91" s="42">
        <f>E92</f>
        <v>370</v>
      </c>
    </row>
    <row r="92" spans="1:5" ht="107.25" customHeight="1">
      <c r="A92" s="6" t="s">
        <v>187</v>
      </c>
      <c r="B92" s="5" t="s">
        <v>149</v>
      </c>
      <c r="C92" s="42">
        <v>370</v>
      </c>
      <c r="D92" s="43">
        <v>370</v>
      </c>
      <c r="E92" s="43">
        <v>370</v>
      </c>
    </row>
    <row r="93" spans="1:5" ht="42.75">
      <c r="A93" s="6" t="s">
        <v>235</v>
      </c>
      <c r="B93" s="5" t="s">
        <v>237</v>
      </c>
      <c r="C93" s="42">
        <f>C94</f>
        <v>113.6</v>
      </c>
      <c r="D93" s="42">
        <f>D94</f>
        <v>113.6</v>
      </c>
      <c r="E93" s="42">
        <f>E94</f>
        <v>113.6</v>
      </c>
    </row>
    <row r="94" spans="1:5" ht="57">
      <c r="A94" s="6" t="s">
        <v>236</v>
      </c>
      <c r="B94" s="5" t="s">
        <v>238</v>
      </c>
      <c r="C94" s="42">
        <v>113.6</v>
      </c>
      <c r="D94" s="43">
        <v>113.6</v>
      </c>
      <c r="E94" s="43">
        <v>113.6</v>
      </c>
    </row>
    <row r="95" spans="1:5" ht="122.25" customHeight="1">
      <c r="A95" s="6" t="s">
        <v>156</v>
      </c>
      <c r="B95" s="5" t="s">
        <v>161</v>
      </c>
      <c r="C95" s="42">
        <f aca="true" t="shared" si="5" ref="C95:E96">C96</f>
        <v>586.42141</v>
      </c>
      <c r="D95" s="42">
        <f t="shared" si="5"/>
        <v>586.4</v>
      </c>
      <c r="E95" s="42">
        <f t="shared" si="5"/>
        <v>586.4</v>
      </c>
    </row>
    <row r="96" spans="1:5" ht="89.25" customHeight="1">
      <c r="A96" s="6" t="s">
        <v>159</v>
      </c>
      <c r="B96" s="5" t="s">
        <v>152</v>
      </c>
      <c r="C96" s="42">
        <f t="shared" si="5"/>
        <v>586.42141</v>
      </c>
      <c r="D96" s="42">
        <f t="shared" si="5"/>
        <v>586.4</v>
      </c>
      <c r="E96" s="42">
        <f t="shared" si="5"/>
        <v>586.4</v>
      </c>
    </row>
    <row r="97" spans="1:5" ht="85.5">
      <c r="A97" s="6" t="s">
        <v>160</v>
      </c>
      <c r="B97" s="5" t="s">
        <v>151</v>
      </c>
      <c r="C97" s="42">
        <v>586.42141</v>
      </c>
      <c r="D97" s="43">
        <v>586.4</v>
      </c>
      <c r="E97" s="43">
        <v>586.4</v>
      </c>
    </row>
    <row r="98" spans="1:5" ht="15">
      <c r="A98" s="7" t="s">
        <v>53</v>
      </c>
      <c r="B98" s="3" t="s">
        <v>52</v>
      </c>
      <c r="C98" s="41">
        <f>C99</f>
        <v>1287466.5342799998</v>
      </c>
      <c r="D98" s="41">
        <f>D99</f>
        <v>1145442.51544</v>
      </c>
      <c r="E98" s="41">
        <f>E99</f>
        <v>1074912.15539</v>
      </c>
    </row>
    <row r="99" spans="1:5" ht="30">
      <c r="A99" s="7" t="s">
        <v>55</v>
      </c>
      <c r="B99" s="3" t="s">
        <v>54</v>
      </c>
      <c r="C99" s="41">
        <f>C100+C123</f>
        <v>1287466.5342799998</v>
      </c>
      <c r="D99" s="41">
        <f>D100+D123</f>
        <v>1145442.51544</v>
      </c>
      <c r="E99" s="41">
        <f>E100+E123</f>
        <v>1074912.15539</v>
      </c>
    </row>
    <row r="100" spans="1:5" s="1" customFormat="1" ht="30">
      <c r="A100" s="19" t="s">
        <v>121</v>
      </c>
      <c r="B100" s="20" t="s">
        <v>133</v>
      </c>
      <c r="C100" s="41">
        <f>C103+C105+C107+C109+C111+C113+C101</f>
        <v>301899.28527999995</v>
      </c>
      <c r="D100" s="41">
        <f>D103+D105+D107+D109+D111+D113</f>
        <v>154959.29444</v>
      </c>
      <c r="E100" s="41">
        <f>E103+E105+E107+E109+E111+E113</f>
        <v>79591.56139</v>
      </c>
    </row>
    <row r="101" spans="1:5" s="1" customFormat="1" ht="101.25" customHeight="1">
      <c r="A101" s="21" t="s">
        <v>270</v>
      </c>
      <c r="B101" s="22" t="s">
        <v>271</v>
      </c>
      <c r="C101" s="44">
        <v>1609.1</v>
      </c>
      <c r="D101" s="45">
        <v>0</v>
      </c>
      <c r="E101" s="45">
        <v>0</v>
      </c>
    </row>
    <row r="102" spans="1:5" s="1" customFormat="1" ht="100.5" customHeight="1">
      <c r="A102" s="21" t="s">
        <v>269</v>
      </c>
      <c r="B102" s="22" t="s">
        <v>272</v>
      </c>
      <c r="C102" s="44">
        <v>1609.1</v>
      </c>
      <c r="D102" s="45">
        <v>0</v>
      </c>
      <c r="E102" s="45">
        <v>0</v>
      </c>
    </row>
    <row r="103" spans="1:5" s="1" customFormat="1" ht="60" customHeight="1">
      <c r="A103" s="21" t="s">
        <v>16</v>
      </c>
      <c r="B103" s="22" t="s">
        <v>14</v>
      </c>
      <c r="C103" s="42">
        <v>37389.86528</v>
      </c>
      <c r="D103" s="42">
        <v>39605.70444</v>
      </c>
      <c r="E103" s="42">
        <v>39160.96139</v>
      </c>
    </row>
    <row r="104" spans="1:5" s="1" customFormat="1" ht="77.25" customHeight="1">
      <c r="A104" s="21" t="s">
        <v>17</v>
      </c>
      <c r="B104" s="22" t="s">
        <v>15</v>
      </c>
      <c r="C104" s="42">
        <v>37389.86528</v>
      </c>
      <c r="D104" s="42">
        <v>39605.70444</v>
      </c>
      <c r="E104" s="42">
        <v>39160.96139</v>
      </c>
    </row>
    <row r="105" spans="1:5" s="1" customFormat="1" ht="38.25" customHeight="1">
      <c r="A105" s="21" t="s">
        <v>164</v>
      </c>
      <c r="B105" s="22" t="s">
        <v>162</v>
      </c>
      <c r="C105" s="42">
        <f>C106</f>
        <v>6258.2</v>
      </c>
      <c r="D105" s="42">
        <f>D106</f>
        <v>5266.400000000001</v>
      </c>
      <c r="E105" s="42">
        <f>E106</f>
        <v>5776.549999999999</v>
      </c>
    </row>
    <row r="106" spans="1:5" s="1" customFormat="1" ht="51" customHeight="1">
      <c r="A106" s="21" t="s">
        <v>177</v>
      </c>
      <c r="B106" s="22" t="s">
        <v>163</v>
      </c>
      <c r="C106" s="42">
        <v>6258.2</v>
      </c>
      <c r="D106" s="42">
        <v>5266.400000000001</v>
      </c>
      <c r="E106" s="42">
        <v>5776.549999999999</v>
      </c>
    </row>
    <row r="107" spans="1:5" s="1" customFormat="1" ht="33.75" customHeight="1">
      <c r="A107" s="23" t="s">
        <v>178</v>
      </c>
      <c r="B107" s="24" t="s">
        <v>179</v>
      </c>
      <c r="C107" s="46">
        <f>C108</f>
        <v>292.21</v>
      </c>
      <c r="D107" s="46">
        <f>D108</f>
        <v>297.69</v>
      </c>
      <c r="E107" s="46">
        <f>E108</f>
        <v>297.65</v>
      </c>
    </row>
    <row r="108" spans="1:5" s="1" customFormat="1" ht="77.25" customHeight="1">
      <c r="A108" s="25" t="s">
        <v>242</v>
      </c>
      <c r="B108" s="22" t="s">
        <v>180</v>
      </c>
      <c r="C108" s="42">
        <v>292.21</v>
      </c>
      <c r="D108" s="42">
        <v>297.69</v>
      </c>
      <c r="E108" s="42">
        <v>297.65</v>
      </c>
    </row>
    <row r="109" spans="1:5" s="1" customFormat="1" ht="107.25" customHeight="1">
      <c r="A109" s="26" t="s">
        <v>148</v>
      </c>
      <c r="B109" s="22" t="s">
        <v>134</v>
      </c>
      <c r="C109" s="42">
        <f>C110</f>
        <v>18269</v>
      </c>
      <c r="D109" s="42">
        <f>D110</f>
        <v>26486.5</v>
      </c>
      <c r="E109" s="42">
        <f>E110</f>
        <v>27865.4</v>
      </c>
    </row>
    <row r="110" spans="1:5" s="1" customFormat="1" ht="117.75" customHeight="1">
      <c r="A110" s="26" t="s">
        <v>132</v>
      </c>
      <c r="B110" s="22" t="s">
        <v>135</v>
      </c>
      <c r="C110" s="42">
        <v>18269</v>
      </c>
      <c r="D110" s="42">
        <v>26486.5</v>
      </c>
      <c r="E110" s="42">
        <v>27865.4</v>
      </c>
    </row>
    <row r="111" spans="1:5" s="1" customFormat="1" ht="35.25" customHeight="1">
      <c r="A111" s="26" t="s">
        <v>224</v>
      </c>
      <c r="B111" s="22" t="s">
        <v>181</v>
      </c>
      <c r="C111" s="42">
        <f>C112</f>
        <v>181717.62</v>
      </c>
      <c r="D111" s="42">
        <f>D112</f>
        <v>0</v>
      </c>
      <c r="E111" s="42">
        <f>E112</f>
        <v>0</v>
      </c>
    </row>
    <row r="112" spans="1:5" s="1" customFormat="1" ht="32.25" customHeight="1">
      <c r="A112" s="26" t="s">
        <v>268</v>
      </c>
      <c r="B112" s="22" t="s">
        <v>182</v>
      </c>
      <c r="C112" s="42">
        <f>SUM(126664.02+55053.6)</f>
        <v>181717.62</v>
      </c>
      <c r="D112" s="42">
        <v>0</v>
      </c>
      <c r="E112" s="42">
        <v>0</v>
      </c>
    </row>
    <row r="113" spans="1:5" s="1" customFormat="1" ht="14.25">
      <c r="A113" s="26" t="s">
        <v>157</v>
      </c>
      <c r="B113" s="22" t="s">
        <v>158</v>
      </c>
      <c r="C113" s="42">
        <f>C114</f>
        <v>56363.28999999999</v>
      </c>
      <c r="D113" s="42">
        <f>D114</f>
        <v>83303</v>
      </c>
      <c r="E113" s="42">
        <f>E114</f>
        <v>6491</v>
      </c>
    </row>
    <row r="114" spans="1:5" s="1" customFormat="1" ht="14.25">
      <c r="A114" s="26" t="s">
        <v>122</v>
      </c>
      <c r="B114" s="22" t="s">
        <v>136</v>
      </c>
      <c r="C114" s="42">
        <f>SUM(C116:C122)</f>
        <v>56363.28999999999</v>
      </c>
      <c r="D114" s="42">
        <f>SUM(D116:D122)</f>
        <v>83303</v>
      </c>
      <c r="E114" s="42">
        <f>SUM(E116:E122)</f>
        <v>6491</v>
      </c>
    </row>
    <row r="115" spans="1:5" s="1" customFormat="1" ht="14.25">
      <c r="A115" s="21" t="s">
        <v>58</v>
      </c>
      <c r="B115" s="22"/>
      <c r="C115" s="42"/>
      <c r="D115" s="42"/>
      <c r="E115" s="42"/>
    </row>
    <row r="116" spans="1:5" s="1" customFormat="1" ht="71.25">
      <c r="A116" s="21" t="s">
        <v>8</v>
      </c>
      <c r="B116" s="22" t="s">
        <v>136</v>
      </c>
      <c r="C116" s="42">
        <v>2963</v>
      </c>
      <c r="D116" s="42">
        <v>2963</v>
      </c>
      <c r="E116" s="42">
        <v>2963</v>
      </c>
    </row>
    <row r="117" spans="1:5" s="1" customFormat="1" ht="42.75">
      <c r="A117" s="21" t="s">
        <v>129</v>
      </c>
      <c r="B117" s="22" t="s">
        <v>136</v>
      </c>
      <c r="C117" s="42">
        <v>3286</v>
      </c>
      <c r="D117" s="42">
        <v>3500</v>
      </c>
      <c r="E117" s="42">
        <v>3528</v>
      </c>
    </row>
    <row r="118" spans="1:5" s="1" customFormat="1" ht="99.75">
      <c r="A118" s="21" t="s">
        <v>189</v>
      </c>
      <c r="B118" s="22" t="s">
        <v>136</v>
      </c>
      <c r="C118" s="43">
        <v>22967</v>
      </c>
      <c r="D118" s="42">
        <v>0</v>
      </c>
      <c r="E118" s="42">
        <v>0</v>
      </c>
    </row>
    <row r="119" spans="1:5" s="1" customFormat="1" ht="57">
      <c r="A119" s="28" t="s">
        <v>216</v>
      </c>
      <c r="B119" s="22" t="s">
        <v>136</v>
      </c>
      <c r="C119" s="42">
        <v>6040</v>
      </c>
      <c r="D119" s="42">
        <v>0</v>
      </c>
      <c r="E119" s="42">
        <v>0</v>
      </c>
    </row>
    <row r="120" spans="1:5" s="1" customFormat="1" ht="42.75">
      <c r="A120" s="27" t="s">
        <v>13</v>
      </c>
      <c r="B120" s="22" t="s">
        <v>136</v>
      </c>
      <c r="C120" s="42">
        <v>0</v>
      </c>
      <c r="D120" s="42">
        <v>76840</v>
      </c>
      <c r="E120" s="42">
        <v>0</v>
      </c>
    </row>
    <row r="121" spans="1:5" s="1" customFormat="1" ht="71.25">
      <c r="A121" s="21" t="s">
        <v>266</v>
      </c>
      <c r="B121" s="22" t="s">
        <v>136</v>
      </c>
      <c r="C121" s="44">
        <v>6626.99</v>
      </c>
      <c r="D121" s="45">
        <v>0</v>
      </c>
      <c r="E121" s="45">
        <v>0</v>
      </c>
    </row>
    <row r="122" spans="1:5" s="1" customFormat="1" ht="42.75">
      <c r="A122" s="21" t="s">
        <v>267</v>
      </c>
      <c r="B122" s="22" t="s">
        <v>136</v>
      </c>
      <c r="C122" s="44">
        <v>14480.3</v>
      </c>
      <c r="D122" s="45">
        <v>0</v>
      </c>
      <c r="E122" s="45">
        <v>0</v>
      </c>
    </row>
    <row r="123" spans="1:5" ht="30">
      <c r="A123" s="19" t="s">
        <v>117</v>
      </c>
      <c r="B123" s="20" t="s">
        <v>137</v>
      </c>
      <c r="C123" s="41">
        <f>C124+C135+C137+C139+C145+C147+C149+C141</f>
        <v>985567.249</v>
      </c>
      <c r="D123" s="41">
        <f>D124+D135+D137+D139+D145+D147+D149+D141</f>
        <v>990483.221</v>
      </c>
      <c r="E123" s="41">
        <f>E124+E135+E137+E139+E145+E147+E149+E141+E143</f>
        <v>995320.5939999999</v>
      </c>
    </row>
    <row r="124" spans="1:5" ht="45.75" customHeight="1">
      <c r="A124" s="26" t="s">
        <v>119</v>
      </c>
      <c r="B124" s="22" t="s">
        <v>138</v>
      </c>
      <c r="C124" s="42">
        <f>C125</f>
        <v>12624</v>
      </c>
      <c r="D124" s="42">
        <f>D125</f>
        <v>12641</v>
      </c>
      <c r="E124" s="42">
        <f>E125</f>
        <v>12656</v>
      </c>
    </row>
    <row r="125" spans="1:5" ht="48" customHeight="1">
      <c r="A125" s="21" t="s">
        <v>118</v>
      </c>
      <c r="B125" s="22" t="s">
        <v>139</v>
      </c>
      <c r="C125" s="42">
        <f>SUM(C127:C134)</f>
        <v>12624</v>
      </c>
      <c r="D125" s="42">
        <f>SUM(D127:D134)</f>
        <v>12641</v>
      </c>
      <c r="E125" s="42">
        <f>SUM(E127:E134)</f>
        <v>12656</v>
      </c>
    </row>
    <row r="126" spans="1:5" ht="15">
      <c r="A126" s="21" t="s">
        <v>58</v>
      </c>
      <c r="B126" s="22"/>
      <c r="C126" s="42"/>
      <c r="D126" s="41"/>
      <c r="E126" s="42"/>
    </row>
    <row r="127" spans="1:5" ht="85.5">
      <c r="A127" s="26" t="s">
        <v>188</v>
      </c>
      <c r="B127" s="22" t="s">
        <v>139</v>
      </c>
      <c r="C127" s="42">
        <v>2924</v>
      </c>
      <c r="D127" s="42">
        <v>2943</v>
      </c>
      <c r="E127" s="42">
        <v>2958</v>
      </c>
    </row>
    <row r="128" spans="1:5" ht="99.75">
      <c r="A128" s="26" t="s">
        <v>130</v>
      </c>
      <c r="B128" s="22" t="s">
        <v>139</v>
      </c>
      <c r="C128" s="42">
        <v>5</v>
      </c>
      <c r="D128" s="42">
        <v>5</v>
      </c>
      <c r="E128" s="42">
        <v>5</v>
      </c>
    </row>
    <row r="129" spans="1:5" s="1" customFormat="1" ht="336.75" customHeight="1">
      <c r="A129" s="26" t="s">
        <v>217</v>
      </c>
      <c r="B129" s="22" t="s">
        <v>139</v>
      </c>
      <c r="C129" s="42">
        <v>3986</v>
      </c>
      <c r="D129" s="42">
        <v>3986</v>
      </c>
      <c r="E129" s="42">
        <v>3986</v>
      </c>
    </row>
    <row r="130" spans="1:5" s="1" customFormat="1" ht="90" customHeight="1">
      <c r="A130" s="26" t="s">
        <v>9</v>
      </c>
      <c r="B130" s="22" t="s">
        <v>139</v>
      </c>
      <c r="C130" s="42">
        <v>1721</v>
      </c>
      <c r="D130" s="42">
        <v>1719</v>
      </c>
      <c r="E130" s="42">
        <v>1719</v>
      </c>
    </row>
    <row r="131" spans="1:5" s="1" customFormat="1" ht="87.75" customHeight="1">
      <c r="A131" s="26" t="s">
        <v>131</v>
      </c>
      <c r="B131" s="22" t="s">
        <v>139</v>
      </c>
      <c r="C131" s="42">
        <v>1328</v>
      </c>
      <c r="D131" s="42">
        <v>1328</v>
      </c>
      <c r="E131" s="42">
        <v>1328</v>
      </c>
    </row>
    <row r="132" spans="1:5" s="1" customFormat="1" ht="98.25" customHeight="1">
      <c r="A132" s="26" t="s">
        <v>241</v>
      </c>
      <c r="B132" s="22" t="s">
        <v>139</v>
      </c>
      <c r="C132" s="42">
        <v>1386</v>
      </c>
      <c r="D132" s="42">
        <v>1386</v>
      </c>
      <c r="E132" s="42">
        <v>1386</v>
      </c>
    </row>
    <row r="133" spans="1:5" s="1" customFormat="1" ht="108" customHeight="1">
      <c r="A133" s="26" t="s">
        <v>172</v>
      </c>
      <c r="B133" s="22" t="s">
        <v>139</v>
      </c>
      <c r="C133" s="42">
        <v>873</v>
      </c>
      <c r="D133" s="42">
        <v>873</v>
      </c>
      <c r="E133" s="42">
        <v>873</v>
      </c>
    </row>
    <row r="134" spans="1:5" s="1" customFormat="1" ht="102" customHeight="1">
      <c r="A134" s="26" t="s">
        <v>11</v>
      </c>
      <c r="B134" s="22" t="s">
        <v>139</v>
      </c>
      <c r="C134" s="42">
        <v>401</v>
      </c>
      <c r="D134" s="42">
        <v>401</v>
      </c>
      <c r="E134" s="42">
        <v>401</v>
      </c>
    </row>
    <row r="135" spans="1:5" s="1" customFormat="1" ht="92.25" customHeight="1">
      <c r="A135" s="26" t="s">
        <v>120</v>
      </c>
      <c r="B135" s="29" t="s">
        <v>140</v>
      </c>
      <c r="C135" s="42">
        <f>C136</f>
        <v>15936</v>
      </c>
      <c r="D135" s="42">
        <f>D136</f>
        <v>15936</v>
      </c>
      <c r="E135" s="42">
        <f>E136</f>
        <v>15936</v>
      </c>
    </row>
    <row r="136" spans="1:5" s="1" customFormat="1" ht="90" customHeight="1">
      <c r="A136" s="26" t="s">
        <v>112</v>
      </c>
      <c r="B136" s="29" t="s">
        <v>141</v>
      </c>
      <c r="C136" s="42">
        <v>15936</v>
      </c>
      <c r="D136" s="42">
        <v>15936</v>
      </c>
      <c r="E136" s="42">
        <v>15936</v>
      </c>
    </row>
    <row r="137" spans="1:5" ht="77.25" customHeight="1">
      <c r="A137" s="30" t="s">
        <v>127</v>
      </c>
      <c r="B137" s="29" t="s">
        <v>142</v>
      </c>
      <c r="C137" s="42">
        <f>C138</f>
        <v>8688</v>
      </c>
      <c r="D137" s="42">
        <f>D138</f>
        <v>13031</v>
      </c>
      <c r="E137" s="42">
        <f>E138</f>
        <v>13031</v>
      </c>
    </row>
    <row r="138" spans="1:5" ht="71.25">
      <c r="A138" s="26" t="s">
        <v>128</v>
      </c>
      <c r="B138" s="29" t="s">
        <v>143</v>
      </c>
      <c r="C138" s="42">
        <v>8688</v>
      </c>
      <c r="D138" s="42">
        <v>13031</v>
      </c>
      <c r="E138" s="42">
        <v>13031</v>
      </c>
    </row>
    <row r="139" spans="1:5" ht="42.75">
      <c r="A139" s="26" t="s">
        <v>231</v>
      </c>
      <c r="B139" s="29" t="s">
        <v>144</v>
      </c>
      <c r="C139" s="42">
        <f>C140</f>
        <v>5465.41</v>
      </c>
      <c r="D139" s="42">
        <f>D140</f>
        <v>5656.37</v>
      </c>
      <c r="E139" s="42">
        <f>E140</f>
        <v>5963.62</v>
      </c>
    </row>
    <row r="140" spans="1:5" ht="57">
      <c r="A140" s="26" t="s">
        <v>232</v>
      </c>
      <c r="B140" s="29" t="s">
        <v>145</v>
      </c>
      <c r="C140" s="42">
        <v>5465.41</v>
      </c>
      <c r="D140" s="42">
        <v>5656.37</v>
      </c>
      <c r="E140" s="42">
        <v>5963.62</v>
      </c>
    </row>
    <row r="141" spans="1:5" ht="57">
      <c r="A141" s="26" t="s">
        <v>258</v>
      </c>
      <c r="B141" s="29" t="s">
        <v>259</v>
      </c>
      <c r="C141" s="42">
        <v>0.239</v>
      </c>
      <c r="D141" s="42">
        <v>0.251</v>
      </c>
      <c r="E141" s="42">
        <v>953.374</v>
      </c>
    </row>
    <row r="142" spans="1:5" ht="71.25">
      <c r="A142" s="26" t="s">
        <v>260</v>
      </c>
      <c r="B142" s="29" t="s">
        <v>261</v>
      </c>
      <c r="C142" s="42">
        <v>0.239</v>
      </c>
      <c r="D142" s="42">
        <v>0.251</v>
      </c>
      <c r="E142" s="42">
        <v>953.374</v>
      </c>
    </row>
    <row r="143" spans="1:5" ht="71.25">
      <c r="A143" s="26" t="s">
        <v>262</v>
      </c>
      <c r="B143" s="29" t="s">
        <v>263</v>
      </c>
      <c r="C143" s="42">
        <v>0</v>
      </c>
      <c r="D143" s="42">
        <v>0</v>
      </c>
      <c r="E143" s="42">
        <f>E144</f>
        <v>3387</v>
      </c>
    </row>
    <row r="144" spans="1:5" ht="85.5">
      <c r="A144" s="26" t="s">
        <v>264</v>
      </c>
      <c r="B144" s="29" t="s">
        <v>265</v>
      </c>
      <c r="C144" s="42">
        <v>0</v>
      </c>
      <c r="D144" s="42">
        <v>0</v>
      </c>
      <c r="E144" s="42">
        <v>3387</v>
      </c>
    </row>
    <row r="145" spans="1:5" ht="71.25">
      <c r="A145" s="26" t="s">
        <v>233</v>
      </c>
      <c r="B145" s="29" t="s">
        <v>230</v>
      </c>
      <c r="C145" s="42">
        <f>C146</f>
        <v>837.6</v>
      </c>
      <c r="D145" s="42">
        <f>D146</f>
        <v>837.6</v>
      </c>
      <c r="E145" s="42">
        <f>E146</f>
        <v>1012.6</v>
      </c>
    </row>
    <row r="146" spans="1:5" ht="71.25">
      <c r="A146" s="26" t="s">
        <v>234</v>
      </c>
      <c r="B146" s="29" t="s">
        <v>229</v>
      </c>
      <c r="C146" s="42">
        <v>837.6</v>
      </c>
      <c r="D146" s="42">
        <v>837.6</v>
      </c>
      <c r="E146" s="42">
        <v>1012.6</v>
      </c>
    </row>
    <row r="147" spans="1:5" ht="71.25">
      <c r="A147" s="26" t="s">
        <v>185</v>
      </c>
      <c r="B147" s="29" t="s">
        <v>183</v>
      </c>
      <c r="C147" s="42">
        <f>C148</f>
        <v>20962</v>
      </c>
      <c r="D147" s="42">
        <f>D148</f>
        <v>21327</v>
      </c>
      <c r="E147" s="42">
        <f>E148</f>
        <v>21327</v>
      </c>
    </row>
    <row r="148" spans="1:5" ht="71.25">
      <c r="A148" s="26" t="s">
        <v>186</v>
      </c>
      <c r="B148" s="29" t="s">
        <v>184</v>
      </c>
      <c r="C148" s="42">
        <v>20962</v>
      </c>
      <c r="D148" s="42">
        <v>21327</v>
      </c>
      <c r="E148" s="42">
        <v>21327</v>
      </c>
    </row>
    <row r="149" spans="1:5" ht="20.25" customHeight="1">
      <c r="A149" s="47" t="s">
        <v>56</v>
      </c>
      <c r="B149" s="29" t="s">
        <v>146</v>
      </c>
      <c r="C149" s="42">
        <f>C150</f>
        <v>921054</v>
      </c>
      <c r="D149" s="42">
        <f>D150</f>
        <v>921054</v>
      </c>
      <c r="E149" s="42">
        <f>E150</f>
        <v>921054</v>
      </c>
    </row>
    <row r="150" spans="1:5" ht="231" customHeight="1">
      <c r="A150" s="47" t="s">
        <v>218</v>
      </c>
      <c r="B150" s="29" t="s">
        <v>147</v>
      </c>
      <c r="C150" s="42">
        <v>921054</v>
      </c>
      <c r="D150" s="42">
        <v>921054</v>
      </c>
      <c r="E150" s="42">
        <v>921054</v>
      </c>
    </row>
    <row r="151" spans="1:6" ht="22.5" customHeight="1">
      <c r="A151" s="19" t="s">
        <v>57</v>
      </c>
      <c r="B151" s="29"/>
      <c r="C151" s="41">
        <f>C98+C11</f>
        <v>3070766.75569</v>
      </c>
      <c r="D151" s="41">
        <f>D98+D11</f>
        <v>2908179.31544</v>
      </c>
      <c r="E151" s="48">
        <f>E98+E11</f>
        <v>2796432.35539</v>
      </c>
      <c r="F151" s="38"/>
    </row>
    <row r="152" spans="1:5" ht="37.5" customHeight="1">
      <c r="A152" s="26" t="s">
        <v>81</v>
      </c>
      <c r="B152" s="31"/>
      <c r="C152" s="44">
        <f>((C13-C17-C18-C20)/29.530445*14.530445)+C17+((C18+C20)/25.650034*12.650034)</f>
        <v>584063.1603000818</v>
      </c>
      <c r="D152" s="44">
        <f>((D13-D17-D18-D20)/23.949905*8.949905)+D17+((D18+D20)/20.791682*7.791682)</f>
        <v>405491.88186177023</v>
      </c>
      <c r="E152" s="44">
        <f>((E13-E17-E18-E20)/20.222423*5.222423)+E17+((E18+E20)/17.54658*4.54658)</f>
        <v>248317.42970357754</v>
      </c>
    </row>
    <row r="153" spans="1:5" ht="30.75" customHeight="1">
      <c r="A153" s="36"/>
      <c r="B153" s="36"/>
      <c r="C153" s="36"/>
      <c r="D153" s="36"/>
      <c r="E153" s="37"/>
    </row>
    <row r="154" spans="3:5" ht="12.75">
      <c r="C154" s="52"/>
      <c r="D154" s="52"/>
      <c r="E154" s="52"/>
    </row>
  </sheetData>
  <sheetProtection/>
  <mergeCells count="11">
    <mergeCell ref="A6:E6"/>
    <mergeCell ref="B1:E1"/>
    <mergeCell ref="B2:E2"/>
    <mergeCell ref="B3:E3"/>
    <mergeCell ref="B4:E4"/>
    <mergeCell ref="A7:E7"/>
    <mergeCell ref="C154:E154"/>
    <mergeCell ref="A8:B8"/>
    <mergeCell ref="A9:A10"/>
    <mergeCell ref="B9:B10"/>
    <mergeCell ref="C9:E9"/>
  </mergeCells>
  <printOptions/>
  <pageMargins left="0.6692913385826772" right="0.1968503937007874" top="0.3937007874015748" bottom="0.4330708661417323" header="0.15748031496062992" footer="0.15748031496062992"/>
  <pageSetup fitToHeight="0" horizontalDpi="600" verticalDpi="600" orientation="portrait"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Zaharova OI</dc:creator>
  <cp:keywords/>
  <dc:description/>
  <cp:lastModifiedBy>USER</cp:lastModifiedBy>
  <cp:lastPrinted>2023-12-11T13:32:09Z</cp:lastPrinted>
  <dcterms:created xsi:type="dcterms:W3CDTF">2009-10-07T06:28:13Z</dcterms:created>
  <dcterms:modified xsi:type="dcterms:W3CDTF">2024-02-06T13:20:20Z</dcterms:modified>
  <cp:category/>
  <cp:version/>
  <cp:contentType/>
  <cp:contentStatus/>
</cp:coreProperties>
</file>