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доходы 2020" sheetId="1" r:id="rId1"/>
  </sheets>
  <definedNames>
    <definedName name="_xlnm.Print_Titles" localSheetId="0">'доходы 2020'!$9:$10</definedName>
    <definedName name="_xlnm.Print_Area" localSheetId="0">'доходы 2020'!$A$1:$E$340</definedName>
  </definedNames>
  <calcPr fullCalcOnLoad="1"/>
</workbook>
</file>

<file path=xl/sharedStrings.xml><?xml version="1.0" encoding="utf-8"?>
<sst xmlns="http://schemas.openxmlformats.org/spreadsheetml/2006/main" count="658" uniqueCount="572">
  <si>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</si>
  <si>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</si>
  <si>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182 1 01 02010 01 0000 110</t>
  </si>
  <si>
    <t>182 1 01 02000 01 0000 110</t>
  </si>
  <si>
    <t>182 1 01 00000 00 0000 000</t>
  </si>
  <si>
    <t>182 1 00 00000 00 0000 000</t>
  </si>
  <si>
    <t>182 1 01 02020 01 0000 110</t>
  </si>
  <si>
    <t>182 1 01 02030 01 0000 110</t>
  </si>
  <si>
    <t>182 1 01 02040 01 0000 110</t>
  </si>
  <si>
    <t>100 1 03 00000 00 0000 000</t>
  </si>
  <si>
    <t>100 1 03 02000 01 0000 110</t>
  </si>
  <si>
    <t>100 1 03 02230 01 0000 110</t>
  </si>
  <si>
    <t>100 1 03 02240 01 0000 110</t>
  </si>
  <si>
    <t>100 1 03 02250 01 0000 110</t>
  </si>
  <si>
    <t>100 1 03 02260 01 0000 110</t>
  </si>
  <si>
    <t>182 1 05 00000 00 0000 000</t>
  </si>
  <si>
    <t>182 1 05 01000 00 0000 110</t>
  </si>
  <si>
    <t>182 1 05 01010 01 0000 110</t>
  </si>
  <si>
    <t>182 1 05 01011 01 0000 110</t>
  </si>
  <si>
    <t>182 1 05 01020 01 0000 110</t>
  </si>
  <si>
    <t>182 1 05 01021 01 0000 110</t>
  </si>
  <si>
    <t>182 1 05 01050 01 0000 110</t>
  </si>
  <si>
    <t>182 1 05 02000 02 0000 110</t>
  </si>
  <si>
    <t>182 1 05 02010 02 0000 110</t>
  </si>
  <si>
    <t>182 1 05 02020 02 0000 110</t>
  </si>
  <si>
    <t>182 1 05 03000 01 0000 110</t>
  </si>
  <si>
    <t>182 1 05 03010 01 0000 110</t>
  </si>
  <si>
    <t>182 1 05 04000 02 0000 110</t>
  </si>
  <si>
    <t>182 1 05 04010 02 0000 110</t>
  </si>
  <si>
    <t>182 1 05 01012 01 0000 110</t>
  </si>
  <si>
    <t>182 1 05 01022 01 0000 110</t>
  </si>
  <si>
    <t>182 1 06 00000 00 0000 000</t>
  </si>
  <si>
    <t>182 1 06 01000 00 0000 110</t>
  </si>
  <si>
    <t>182 1 06 01020 04 0000 110</t>
  </si>
  <si>
    <t>182 1 06 06000 00 0000 110</t>
  </si>
  <si>
    <t>182 1 06 06030 00 0000 110</t>
  </si>
  <si>
    <t>182 1 06 06032 04 0000 110</t>
  </si>
  <si>
    <t>182 1 06 06040 00 0000 110</t>
  </si>
  <si>
    <t>182 1 06 06042 04 0000 110</t>
  </si>
  <si>
    <t>182 1 08 03000 01 0000 110</t>
  </si>
  <si>
    <t xml:space="preserve"> 182 1 08 03010 01 0000 110</t>
  </si>
  <si>
    <t>100 1 00 00000 00 0000 000</t>
  </si>
  <si>
    <t>111 1 00 00000 00 0000 000</t>
  </si>
  <si>
    <t>111 1 08 00000 00 0000 000</t>
  </si>
  <si>
    <t>111 1 08 07000 01 0000 110</t>
  </si>
  <si>
    <t>111 1 08 07150 01 0000 110</t>
  </si>
  <si>
    <t>111 1 08 07173 01 0000 110</t>
  </si>
  <si>
    <t>048 1 00 00000 00 0000 000</t>
  </si>
  <si>
    <t>048 1 12 00000 00 0000 000</t>
  </si>
  <si>
    <t>048 1 12 01000 01 0000 120</t>
  </si>
  <si>
    <t>048 1 12 01010 01 0000 120</t>
  </si>
  <si>
    <t>048 1 12 01030 01 0000 120</t>
  </si>
  <si>
    <t>048 1 12 01040 01 0000 120</t>
  </si>
  <si>
    <t>048 1 12 01041 01 0000 120</t>
  </si>
  <si>
    <t>048</t>
  </si>
  <si>
    <t>111 1 14 06312 04 0000 430</t>
  </si>
  <si>
    <t>111 1 14 06310 00 0000 430</t>
  </si>
  <si>
    <t>111 1 14 06300 00 0000 430</t>
  </si>
  <si>
    <t>111 1 14 06012 04 0000 430</t>
  </si>
  <si>
    <t>111 1 14 06010 00 0000 430</t>
  </si>
  <si>
    <t>111 1 14 06000 00 0000 430</t>
  </si>
  <si>
    <t>111 1 14 02043 04 0000 410</t>
  </si>
  <si>
    <t>111 1 14 02040 04 0000 410</t>
  </si>
  <si>
    <t>111 1 14 02000 00 0000 000</t>
  </si>
  <si>
    <t>111 1 14 00000 00 0000 000</t>
  </si>
  <si>
    <t>111 1 13 02990 00 0000 130</t>
  </si>
  <si>
    <t>111 1 13 02994 04 0000 130</t>
  </si>
  <si>
    <t>111 1 13 02000 00 0000 130</t>
  </si>
  <si>
    <t>111 1 13 00000 00 0000 000</t>
  </si>
  <si>
    <t>111 1 11 09044 04 0004 120</t>
  </si>
  <si>
    <t>111 1 11 09044 04 0003 120</t>
  </si>
  <si>
    <t>111 1 11 09044 04 0002 120</t>
  </si>
  <si>
    <t>111 1 11 09044 04 0000 120</t>
  </si>
  <si>
    <t>111 1 11 09040 00 0000 120</t>
  </si>
  <si>
    <t>111 1 11 09000 00 0000 120</t>
  </si>
  <si>
    <t>111 1 1107014 04 0000 120</t>
  </si>
  <si>
    <t>111 1 11 07010 00 0000 120</t>
  </si>
  <si>
    <t>111 1 11 07000 00 0000 120</t>
  </si>
  <si>
    <t>111 1 11 05324 04 0000 120</t>
  </si>
  <si>
    <t>111 1 11 05320 00 0000 120</t>
  </si>
  <si>
    <t>111 1 11 05300 00 0000 120</t>
  </si>
  <si>
    <t>111 1 11 05074 04 0000 120</t>
  </si>
  <si>
    <t>111 1 11 05070 00 0000 120</t>
  </si>
  <si>
    <t>111 1 11 05024 04 0000 120</t>
  </si>
  <si>
    <t>111 1 11 05012 04 0000 120</t>
  </si>
  <si>
    <t>111 1 11 05010 00 0000 120</t>
  </si>
  <si>
    <t>111 1 11 05000 00 0000 120</t>
  </si>
  <si>
    <t xml:space="preserve">111 1 11 00000 00 0000 000 </t>
  </si>
  <si>
    <t>014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</si>
  <si>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</si>
  <si>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014 1 00 00000 00 0000 000</t>
  </si>
  <si>
    <t>048 1 16 00000 00 0000 000</t>
  </si>
  <si>
    <t>048 1 16 10120 00 0000 140</t>
  </si>
  <si>
    <t>048 1 16 10123 01 0000 140</t>
  </si>
  <si>
    <t>048 1 16 10123 01 0041 140</t>
  </si>
  <si>
    <t>111 1 11 05020 00 0000 120</t>
  </si>
  <si>
    <t>111 1 16 00000 00 0000 000</t>
  </si>
  <si>
    <t>111 1 16 01000 01 0000 140</t>
  </si>
  <si>
    <t>111 1 16 01070 01 0000 140</t>
  </si>
  <si>
    <t>111 1 16 01074 01 0000 140</t>
  </si>
  <si>
    <t>111 1 16 01170 01 0000 140</t>
  </si>
  <si>
    <t>111 1 16 01174 01 0000 140</t>
  </si>
  <si>
    <t>111 1 16 01190 01 0000 140</t>
  </si>
  <si>
    <t>111 1 16 01194 01 0000 140</t>
  </si>
  <si>
    <t>111 1 16 07090 04 0000 140</t>
  </si>
  <si>
    <t>111 1 16 07090 00 0000 140</t>
  </si>
  <si>
    <t>111 1 16 10123 01 0041 140</t>
  </si>
  <si>
    <t>111 1 16 10123 01 0000 140</t>
  </si>
  <si>
    <t>111 1 16 10120 00 0000 140</t>
  </si>
  <si>
    <t>111 1 16 10000 00 0000 140</t>
  </si>
  <si>
    <t>111 1 17 00000 00 0000 000</t>
  </si>
  <si>
    <t>111 1 17 05000 00 0000 180</t>
  </si>
  <si>
    <t>111 1 17 05040 04 0000 180</t>
  </si>
  <si>
    <t>111 1 17 05040 04 0001 180</t>
  </si>
  <si>
    <t>111 1 17 05040 04 0005 180</t>
  </si>
  <si>
    <t>111 1 17 05040 04 0009 180</t>
  </si>
  <si>
    <t>111 2 00 00000 00 0000 000</t>
  </si>
  <si>
    <t xml:space="preserve">111 2 02 00000 00 0000 000 </t>
  </si>
  <si>
    <t>111 2 02 20000 00 0000 150</t>
  </si>
  <si>
    <t>111 2 02 20216 00 0000 150</t>
  </si>
  <si>
    <t>111 2 02 20216 04 0000 150</t>
  </si>
  <si>
    <t>111 2 02 25243 00 0000 150</t>
  </si>
  <si>
    <t>111 2 02 25243 04 0000 150</t>
  </si>
  <si>
    <t>111 2 02 25497 00 0000 150</t>
  </si>
  <si>
    <t>111 2 02 25497 04 0000 150</t>
  </si>
  <si>
    <t>111 2 02 25525 00 0000 150</t>
  </si>
  <si>
    <t>111 2 02 25525 04 0000 150</t>
  </si>
  <si>
    <t>111 2 02 27112 00 0000 150</t>
  </si>
  <si>
    <t>111 2 02 27112 04 0000 150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</si>
  <si>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</si>
  <si>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 установленных дифференцированных нормативов отчислений в местные бюджеты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</si>
  <si>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</si>
  <si>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</si>
  <si>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</si>
  <si>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</si>
  <si>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</si>
  <si>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</si>
  <si>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</si>
  <si>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</si>
  <si>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</si>
  <si>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</si>
  <si>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</si>
  <si>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</si>
  <si>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Земельный налог с организаций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</si>
  <si>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</si>
  <si>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выявленные должностными лицами органов муниципального контроля 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</si>
  <si>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</si>
  <si>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комиссиями, комиссиями по делам несовершеннолетних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</si>
  <si>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</si>
  <si>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</si>
  <si>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</si>
  <si>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</si>
  <si>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платы за земельные участки, государственная собственность на которые не разграничена, и которые расположены  в границах городских округов, а также средства от продажи права на заключение договоров аренды указанных земельных участков </t>
  </si>
  <si>
    <t>Доходы, получаемые в виде арендной платы за земли после разграничения государственной собственности на  землю, а также средства от продажи права на   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</si>
  <si>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 земельных участков муниципальных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</si>
  <si>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</si>
  <si>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</si>
  <si>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</si>
  <si>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</si>
  <si>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</si>
  <si>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</si>
  <si>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</si>
  <si>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</si>
  <si>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в том числе: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</si>
  <si>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 (плата за наем) в муниципальном жилищном фонде)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</si>
  <si>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установку и эксплуатацию рекламных конструкций на территории городского округа, в том числе поступления от продажи права за заключение договоров на установку и эксплуатацию рекламных конструкций)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</si>
  <si>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</si>
  <si>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</si>
  <si>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</si>
  <si>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</si>
  <si>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</si>
  <si>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оказания платных услуг 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</si>
  <si>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</si>
  <si>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</si>
  <si>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</si>
  <si>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>Доходы от продажи материальных и нематериальных активов</t>
  </si>
  <si>
    <t>Доходы от реализации имущества, находящегося в собственности городских округов (за исключением движимого 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</si>
  <si>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</si>
  <si>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находящихся в  государственной и муниципальной собственности 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</si>
  <si>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</si>
  <si>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</si>
  <si>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</si>
  <si>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</si>
  <si>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</si>
  <si>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</si>
  <si>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</si>
  <si>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</si>
  <si>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</si>
  <si>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</si>
  <si>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</si>
  <si>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</si>
  <si>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</si>
  <si>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</si>
  <si>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</si>
  <si>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</si>
  <si>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</si>
  <si>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 государственным (муниципальным) органом, казенным учреждением, Центральным банком Российской Федерации</t>
  </si>
  <si>
    <t>Иные штрафы, нестойки,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</si>
  <si>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</si>
  <si>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</si>
  <si>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</si>
  <si>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</si>
  <si>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</si>
  <si>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Прочие неналоговые доходы</t>
  </si>
  <si>
    <t>Прочие неналоговые доходы бюджетов городских округов</t>
  </si>
  <si>
    <t>Прочие неналоговые доходы бюджетов городских округов (доходы от реализации инвестиционных контрактов на строительство объектов недвижимости)</t>
  </si>
  <si>
    <t>Прочие неналоговые доходы бюджетов городских округов (прочие неналоговые доходы)</t>
  </si>
  <si>
    <t>Прочие неналоговые доходы бюджетов городских округов (плата за размещение нестационарных торговых объектов)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</si>
  <si>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</si>
  <si>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</si>
  <si>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</si>
  <si>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</si>
  <si>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</si>
  <si>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</si>
  <si>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</si>
  <si>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(капитальный ремонт и ремонт дорог общего пользования)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</si>
  <si>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</si>
  <si>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городских округов 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</si>
  <si>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на строительство и реконструкцию (модернизацию) объектов питьевого водоснабжения</t>
  </si>
  <si>
    <t>Субсидии бюджетам городских округов на строительство и реконструкцию (модернизацию) объектов питьевого водоснабжения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</si>
  <si>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</si>
  <si>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</si>
  <si>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</si>
  <si>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</si>
  <si>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Субсидии бюджетам на 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</si>
  <si>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Субсидии бюджетам городских округов на 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</si>
  <si>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Субсидии бюджетам на софинансирование капитальных вложений в объекты муниципальной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</si>
  <si>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</si>
  <si>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Прочие субсидии</t>
  </si>
  <si>
    <t>Прочие субсидии бюджетам городских округов</t>
  </si>
  <si>
    <t>Субвенции бюджетам бюджетной системы Российской Федерации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</si>
  <si>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</si>
  <si>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</si>
  <si>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</si>
  <si>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</si>
  <si>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Доходы от реализации имущества, находящегося в государственной и муниципальной  собственности  (за исключением движимого 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</si>
  <si>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Административные штрафы, установленные главой 5 Кодекса Российской Федерации об административных правонарушениях,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</si>
  <si>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</si>
  <si>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правонарушения.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</si>
  <si>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</si>
  <si>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</si>
  <si>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</si>
  <si>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</si>
  <si>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</si>
  <si>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</si>
  <si>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</si>
  <si>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</si>
  <si>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Государственная пошлина за выдачу 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</si>
  <si>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Доходы от использования имущества, находящегося в государственной и муниципальной собственности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</si>
  <si>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</si>
  <si>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</si>
  <si>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</si>
  <si>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</si>
  <si>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</si>
  <si>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городских округов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</si>
  <si>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</si>
  <si>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</si>
  <si>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</si>
  <si>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</si>
  <si>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</si>
  <si>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</si>
  <si>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</si>
  <si>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</si>
  <si>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 инвалидов в Российской Федерации"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</si>
  <si>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</si>
  <si>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</si>
  <si>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</si>
  <si>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субвенции</t>
  </si>
  <si>
    <t>Прочие субвенции бюджетам городских округов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</si>
  <si>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</si>
  <si>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</si>
  <si>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 бюджетам городских округов</t>
  </si>
  <si>
    <t>Прочие безвозмездные поступления</t>
  </si>
  <si>
    <t>Прочие безвозмездные поступления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</si>
  <si>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</si>
  <si>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 прошлых лет из бюджетов городских округов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</si>
  <si>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</si>
  <si>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Утвержденные плановые назначения на 2020 год (тыс. руб.)</t>
  </si>
  <si>
    <t>Исполнено за 2020 год (тыс. руб.)</t>
  </si>
  <si>
    <t>Выполнение утвержденных назначений (%)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</si>
  <si>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</si>
  <si>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велечину расходов (за налоговые периоды, истекшие до 1 января 2011 года)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</si>
  <si>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</si>
  <si>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</si>
  <si>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</si>
  <si>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</si>
  <si>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</si>
  <si>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</si>
  <si>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(прочие поступления от использования имущества)</t>
  </si>
  <si>
    <t>Наименования</t>
  </si>
  <si>
    <t>Коды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</si>
  <si>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</si>
  <si>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</si>
  <si>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</si>
  <si>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</si>
  <si>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</si>
  <si>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</si>
  <si>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</si>
  <si>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</si>
  <si>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</si>
  <si>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</si>
  <si>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</si>
  <si>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111 2 02 29999 04 0000 150</t>
  </si>
  <si>
    <t>111 2 02 29999 00 0000 150</t>
  </si>
  <si>
    <t>111 2 02 30000 00 0000 150</t>
  </si>
  <si>
    <t>111 2 02 30022 00 0000 150</t>
  </si>
  <si>
    <t>111 2 02 30022 04 0000 150</t>
  </si>
  <si>
    <t>111 2 02 30024 00 0000 150</t>
  </si>
  <si>
    <t>111 2 02 30024 04 0000 150</t>
  </si>
  <si>
    <t>111 2 02 35082 00 0000 150</t>
  </si>
  <si>
    <t>111 2 02 35082 04 0000 150</t>
  </si>
  <si>
    <t>111 2 02 35118 00 0000 150</t>
  </si>
  <si>
    <t>111 2 02 35118 04 0000 150</t>
  </si>
  <si>
    <t>111 2 02 35120 00 0000 150</t>
  </si>
  <si>
    <t>111 2 02 35120 04 0000 150</t>
  </si>
  <si>
    <t>111 2 02 35176 00 0000 150</t>
  </si>
  <si>
    <t>111 2 02 35176 04 0000 150</t>
  </si>
  <si>
    <t>111 2 02 40000 00 0000 150</t>
  </si>
  <si>
    <t>111 2 02 49999 00 0000 150</t>
  </si>
  <si>
    <t>111 2 02 49999 04 0000 150</t>
  </si>
  <si>
    <t>111 2 07 00000 00 0000 000</t>
  </si>
  <si>
    <t>111 2 07 04000 04 0000 150</t>
  </si>
  <si>
    <t>111 2 07 04050 04 0000 150</t>
  </si>
  <si>
    <t>111 2 18 00000 00 0000 000</t>
  </si>
  <si>
    <t>111 2 18 00000 00 0000 150</t>
  </si>
  <si>
    <t>111 2 18 00000 04 0000 150</t>
  </si>
  <si>
    <t>111 2 18 04000 04 0000 150</t>
  </si>
  <si>
    <t>111 2 18 04010 04 000 150</t>
  </si>
  <si>
    <t>111 2 19 00000 00 0000 000</t>
  </si>
  <si>
    <t>111 2 19 00000 04 0000 150</t>
  </si>
  <si>
    <t>111 2 19 35118 04 0000 150</t>
  </si>
  <si>
    <t>111 2 19 60010 04 0000 150</t>
  </si>
  <si>
    <t>Администрация городского округа Фрязино</t>
  </si>
  <si>
    <t>Федеральная служба по надзору в сфере природопользования</t>
  </si>
  <si>
    <t>Федеральное казначейство</t>
  </si>
  <si>
    <t>048 1 16 10000 00 0000 140</t>
  </si>
  <si>
    <t>Министерство образования Московской области</t>
  </si>
  <si>
    <t>Федеральная налоговая служба</t>
  </si>
  <si>
    <t>182 1 08 00000 00 0000 000</t>
  </si>
  <si>
    <t>182 1 16 00000 00 0000 000</t>
  </si>
  <si>
    <t>182 1 16 10120 00 0000 140</t>
  </si>
  <si>
    <t>182 1 16 10123 01 0000 140</t>
  </si>
  <si>
    <t>182 1 16 10129 01 0000 140</t>
  </si>
  <si>
    <t>014 1 16 00000 00 0000 000</t>
  </si>
  <si>
    <t>014 1 16 01000 01 0000 140</t>
  </si>
  <si>
    <t>014 1 16 01050 01 0000 140</t>
  </si>
  <si>
    <t>014 1 16 01053 01 0000 140</t>
  </si>
  <si>
    <t>014 1 16 01060 01 0000 140</t>
  </si>
  <si>
    <t>014 1 16 01063 01 0000 140</t>
  </si>
  <si>
    <t>014 1 16 01070 01 0000 140</t>
  </si>
  <si>
    <t>014 1 16 01073 01 0000 140</t>
  </si>
  <si>
    <t>014 1 16 01200 01 0000 140</t>
  </si>
  <si>
    <t>014 1 16 01203 01 0000 140</t>
  </si>
  <si>
    <t>Управление образования администрации городского округа Фрязино</t>
  </si>
  <si>
    <t>111 1 16 07000 00 0000 140</t>
  </si>
  <si>
    <t>182 1 16 10000 00 0000 140</t>
  </si>
  <si>
    <t>112 1 00 00000 00 0000 000</t>
  </si>
  <si>
    <t>112 1 16 00000 00 0000 000</t>
  </si>
  <si>
    <t>112 1 16 07000 00 0000 140</t>
  </si>
  <si>
    <t>112 1 16 07090 00 0000 140</t>
  </si>
  <si>
    <t>112 1 16 07090 04 0000 140</t>
  </si>
  <si>
    <t>112 2 00 00000 00 0000 000</t>
  </si>
  <si>
    <t xml:space="preserve">112 2 02 00000 00 0000 000 </t>
  </si>
  <si>
    <t>112 2 02 20000 00 0000 150</t>
  </si>
  <si>
    <t>112 2 02 25210 00 0000 150</t>
  </si>
  <si>
    <t>112 2 02 25210 04 0000 150</t>
  </si>
  <si>
    <t>112 2 02 25304 00 0000 150</t>
  </si>
  <si>
    <t>112 2 02 25304 04 0000 150</t>
  </si>
  <si>
    <t>112 2 02 29999 00 0000 150</t>
  </si>
  <si>
    <t>112 2 02 29999 04 0000 150</t>
  </si>
  <si>
    <t>112 2 02 30000 00 0000 150</t>
  </si>
  <si>
    <t>112 2 02 30024 00 0000 150</t>
  </si>
  <si>
    <t>112 2 02 30024 04 0000 150</t>
  </si>
  <si>
    <t>112 2 02 30029 00 0000 150</t>
  </si>
  <si>
    <t>112 2 02 30029 04 0000 150</t>
  </si>
  <si>
    <t>112 2 02 35303 00 0000 150</t>
  </si>
  <si>
    <t>112 2 02 35303 04 0000 150</t>
  </si>
  <si>
    <t>112 2 02 39999 00 0000 150</t>
  </si>
  <si>
    <t>112 2 02 39999 04 0000 150</t>
  </si>
  <si>
    <t>112 2 07 00000 00 0000 000</t>
  </si>
  <si>
    <t>112 2 07 04000 04 0000 150</t>
  </si>
  <si>
    <t>112 2 07 04050 04 0000 150</t>
  </si>
  <si>
    <t>112 2 18 00000 00 0000 000</t>
  </si>
  <si>
    <t>112 2 18 00000 00 0000 150</t>
  </si>
  <si>
    <t>112 2 18 00000 04 0000 150</t>
  </si>
  <si>
    <t>112 2 18 04000 04 0000 150</t>
  </si>
  <si>
    <t>112 2 18 04010 04 000 150</t>
  </si>
  <si>
    <t>112 2 19 00000 00 0000 000</t>
  </si>
  <si>
    <t>112 2 19 00000 04 0000 150</t>
  </si>
  <si>
    <t>112 2 19 60010 04 0000 150</t>
  </si>
  <si>
    <t>Контрольно-счетная плата городского округа Фрязино</t>
  </si>
  <si>
    <t>116 1 00 00000 00 0000 000</t>
  </si>
  <si>
    <t>116 1 13 02000 00 0000 130</t>
  </si>
  <si>
    <t>116 1 13 02990 00 0000 130</t>
  </si>
  <si>
    <t>116 1 13 02994 04 0000 130</t>
  </si>
  <si>
    <t>116 1 16 00000 00 0000 000</t>
  </si>
  <si>
    <t>116 1 16 01000 01 0000 140</t>
  </si>
  <si>
    <t>116 1 16 01150 01 0000 140</t>
  </si>
  <si>
    <t>116 1 16 01154 01 0000 140</t>
  </si>
  <si>
    <t>Управление по обеспечению деятельности мировых судей Московской области</t>
  </si>
  <si>
    <t>838 1 00 00000 00 0000 000</t>
  </si>
  <si>
    <t>838 1 16 00000 00 0000 000</t>
  </si>
  <si>
    <t>838 1 16 10000 00 0000 140</t>
  </si>
  <si>
    <t>838 1 16 01070 01 0000 140</t>
  </si>
  <si>
    <t>838 1 16 01073 01 0000 140</t>
  </si>
  <si>
    <t>838 1 16 01130 01 0000 140</t>
  </si>
  <si>
    <t>838 1 16 01133 01 0000 140</t>
  </si>
  <si>
    <t>Главное управление государственного административно-технического надзора Московской области</t>
  </si>
  <si>
    <t>Федеральная антимонопольная служба</t>
  </si>
  <si>
    <t>Финансовое управление администрации городского округа Фрязино</t>
  </si>
  <si>
    <t>116 1 13 00000 00 0000 000</t>
  </si>
  <si>
    <t>838 1 16 01140 01 0000 140</t>
  </si>
  <si>
    <t>838 1 16 01143 01 0000 140</t>
  </si>
  <si>
    <t>838 1 16 01190 01 0000 140</t>
  </si>
  <si>
    <t>838 1 16 01193 01 0000 140</t>
  </si>
  <si>
    <t>838 1 16 01200 01 0000 140</t>
  </si>
  <si>
    <t>838 1 16 01203 01 0000 140</t>
  </si>
  <si>
    <t>ВСЕГО ДОХОДОВ</t>
  </si>
  <si>
    <t>111 2 02 15001 04 0000 150</t>
  </si>
  <si>
    <t>111 2 02 15001 00 0000 150</t>
  </si>
  <si>
    <t>111 2 02 10000 00 0000 150</t>
  </si>
  <si>
    <t>161 1 16 00000 00 0000 000</t>
  </si>
  <si>
    <t>161 1 16 10000 00 0000 140</t>
  </si>
  <si>
    <t>161 1 16 10120 00 0000 140</t>
  </si>
  <si>
    <t>161 1 16 10123 01 0000 140</t>
  </si>
  <si>
    <t>Министерство внутренних дел Российской Федерации</t>
  </si>
  <si>
    <t>Исполнение доходов бюджета городского округа Фрязино за 2020 год</t>
  </si>
  <si>
    <t>по кодам классификации доходов бюджета</t>
  </si>
  <si>
    <t>к решению Совета депутатов городского округа Фрязино</t>
  </si>
  <si>
    <t>от __________ № ____</t>
  </si>
  <si>
    <t>"Об исполнении бюджета городского округа Фрязино за 2020 год"</t>
  </si>
  <si>
    <t>Приложение 1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</si>
  <si>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</si>
  <si>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правонарушения.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</si>
  <si>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правонарушения.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</si>
  <si>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</si>
  <si>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000 1 16 01073 01 0027 140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</si>
  <si>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 (штрафы за появление в общественных местах в состоянии опьянения)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</si>
  <si>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 (иные штрафы)</t>
  </si>
  <si>
    <t>000 1 16 01203 01 9000 140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</si>
  <si>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</si>
  <si>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сбросы загрязняющих веществ в водные объекты (пени по соответствующему платежу)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</si>
  <si>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</si>
  <si>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размещение отходов производства  (федеральные государственные органы, Банк России, органы управления государственными внебюджетными фондами Российской Федерации)</t>
  </si>
  <si>
    <t>100 1 03 02231 01 0000 110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</si>
  <si>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</si>
  <si>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</si>
  <si>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</si>
  <si>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</si>
  <si>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</si>
  <si>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</si>
  <si>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</si>
  <si>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</si>
  <si>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(перасчеты, недимка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</si>
  <si>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</si>
  <si>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</si>
  <si>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</si>
  <si>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</si>
  <si>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</si>
  <si>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</si>
  <si>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</si>
  <si>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</si>
  <si>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</si>
  <si>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</si>
  <si>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</si>
  <si>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</si>
  <si>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</si>
  <si>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</si>
  <si>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</si>
  <si>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 (прочие поступления)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</si>
  <si>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</si>
  <si>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</si>
  <si>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</si>
  <si>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</si>
  <si>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доходы, уменьшенные на велечину расходов (за налоговые периоды, истекшие до 1 января 2011 года) (пени по соответствующему платежу)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</si>
  <si>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</si>
  <si>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Единый налог на вмененный доход для отдельных видов деятельности (перерасчеты, недоимка и задолженность по соответствующему платежу, в том числе по отмененному)</t>
  </si>
  <si>
    <t>Единый налог на вмененный доход для отдельных видов деятельности (пени по соответствующему платежу)</t>
  </si>
  <si>
    <t>Единый налог на вмененный доход для отдельных видов деятельности (суммы денежных взысканий (штрафов) по соотвестствующему платежу согласно законодательству Российской Федерации)</t>
  </si>
  <si>
    <t>Единый налог на вмененный доход для отдельных видов деятельности (прочие поступления)</t>
  </si>
  <si>
    <t>Единый налог на вмененный доход для отдельных видов деятельности (за налоговые периоды, истекшие до 1 января 2011 года)(пени по соответствующему платежу)</t>
  </si>
  <si>
    <t>Единый сельскохозяйственный налог (перерасчеты, недоимка и задолженность по соответствующему платежу, в том числе по отмененному)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</si>
  <si>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</si>
  <si>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</si>
  <si>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</si>
  <si>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Налог, взимаемый в связи с применением патентной системы налогообложения, зачисляемый в бюджеты городских округов (прочие поступления)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</si>
  <si>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</si>
  <si>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</si>
  <si>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(суммы днежных взысканий (штрафов) по соответствующему платежу согласно законодательству Российской Федерации)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</si>
  <si>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(прочие поступления)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</si>
  <si>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</si>
  <si>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городских округов  (пени по соответствующему платежу)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</si>
  <si>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</si>
  <si>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</si>
  <si>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</si>
  <si>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</si>
  <si>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188 1 16 10123 01 0041 140</t>
  </si>
  <si>
    <t>188 1 16 10123 01 0000 140</t>
  </si>
  <si>
    <t>188 1 16 10120 00 0000 140</t>
  </si>
  <si>
    <t>188 1 16 10000 00 0000 140</t>
  </si>
  <si>
    <t>188 1 16 00000 00 0000 000</t>
  </si>
  <si>
    <t>188 1 00 00000 00 0000 000</t>
  </si>
  <si>
    <t>182 1 16 10123 01 0041 140</t>
  </si>
  <si>
    <t xml:space="preserve"> 182 1 08 03010 01 1000 110</t>
  </si>
  <si>
    <t>182 1 06 06042 04 2100 110</t>
  </si>
  <si>
    <t>182 1 06 06042 04 1000 110</t>
  </si>
  <si>
    <t>182 1 06 06032 04 3000 110</t>
  </si>
  <si>
    <t>182 1 06 06032 04 2100 110</t>
  </si>
  <si>
    <t>182 1 06 06032 04 1000 110</t>
  </si>
  <si>
    <t>182 1 06 01020 04 4000 110</t>
  </si>
  <si>
    <t>182 1 06 01020 04 3000 110</t>
  </si>
  <si>
    <t>182 1 06 01020 04 2100 110</t>
  </si>
  <si>
    <t>182 1 06 01020 04 1000 110</t>
  </si>
  <si>
    <t>182 1 05 04010 02 4000 110</t>
  </si>
  <si>
    <t>182 1 05 04010 02 2100 110</t>
  </si>
  <si>
    <t>182 1 05 04010 02 1000 110</t>
  </si>
  <si>
    <t>182 1 05 03010 01 3000 110</t>
  </si>
  <si>
    <t>182 1 05 03010 01 1000 110</t>
  </si>
  <si>
    <t>182 1 05 02020 02 21000 110</t>
  </si>
  <si>
    <t>182 1 05 02010 02 4000 110</t>
  </si>
  <si>
    <t>182 1 05 02010 02 3000 110</t>
  </si>
  <si>
    <t>182 1 05 02010 02 2100 110</t>
  </si>
  <si>
    <t>182 1 05 02010 02 1000 110</t>
  </si>
  <si>
    <t>182 1 05 01050 01 1000 110</t>
  </si>
  <si>
    <t>182 1 05 01022 01 2100 110</t>
  </si>
  <si>
    <t>182 1 05 01021 01 3000 110</t>
  </si>
  <si>
    <t>182 1 05 01021 01 2100 110</t>
  </si>
  <si>
    <t>182 1 05 01021 01 1000 110</t>
  </si>
  <si>
    <t>182 1 05 01012 01 2100 110</t>
  </si>
  <si>
    <t>182 1 05 01011 01 4000 110</t>
  </si>
  <si>
    <t>182 1 05 01011 01 3000 110</t>
  </si>
  <si>
    <t>182 1 05 01011 01 2100 110</t>
  </si>
  <si>
    <t>182 1 05 01011 01 1000 110</t>
  </si>
  <si>
    <t>182 1 01 02040 01 1000 110</t>
  </si>
  <si>
    <t>182 1 01 02030 01 4000 110</t>
  </si>
  <si>
    <t>182 1 01 02030 01 3000 110</t>
  </si>
  <si>
    <t>182 1 01 02030 01 2100 110</t>
  </si>
  <si>
    <t>182 1 01 02030 01 1000 110</t>
  </si>
  <si>
    <t>182 1 01 02020 01 3000 110</t>
  </si>
  <si>
    <t>182 1 01 02020 01 2100 110</t>
  </si>
  <si>
    <t>182 1 01 02020 01 1000 110</t>
  </si>
  <si>
    <t>182 1 01 02010 01 5000 110</t>
  </si>
  <si>
    <t>182 1 01 02010 01 4000 110</t>
  </si>
  <si>
    <t>182 1 01 02010 01 3000 110</t>
  </si>
  <si>
    <t>182 1 01 02010 01 2100 110</t>
  </si>
  <si>
    <t>182 1 01 02010 01 1000 110</t>
  </si>
  <si>
    <t>111 1 08 07150 01 1000 110</t>
  </si>
  <si>
    <t>048 1 12 01041 01 6000 120</t>
  </si>
  <si>
    <t>048 1 12 01030 01 6000 120</t>
  </si>
  <si>
    <t>048 1 12 01030 01 2100 120</t>
  </si>
  <si>
    <t>048 1 12 01010 01 6000 120</t>
  </si>
  <si>
    <t>014 1 16 01203 01 9000 140</t>
  </si>
  <si>
    <t>014 1 16 01203 01 0021 140</t>
  </si>
  <si>
    <t>014 1 16 01063 01 9000 140</t>
  </si>
  <si>
    <t>014 1 16 01063 01 0009 140</t>
  </si>
  <si>
    <t>0140 1 16 01053 01 0035 140</t>
  </si>
  <si>
    <t>816 1 16 00000 00 0000 000</t>
  </si>
  <si>
    <t>816 1 16 10000 00 0000 140</t>
  </si>
  <si>
    <t>816 1 16 10120 00 0000 140</t>
  </si>
  <si>
    <t>816 1 16 10123 01 0000 140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</si>
  <si>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</si>
  <si>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</si>
  <si>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</si>
  <si>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838 1 16 01143 01 0016 140</t>
  </si>
  <si>
    <t>838 1 16 01143 01 90000 140</t>
  </si>
  <si>
    <t>838 1 16 01133 01 9000 140</t>
  </si>
  <si>
    <t>838 1 16 01073 01 0027 140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</si>
  <si>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</si>
  <si>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838 1 16 01150 01 0000 140</t>
  </si>
  <si>
    <t>838 1 16 01153 01 0000 140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</si>
  <si>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</t>
  </si>
  <si>
    <t>000 1 16 01193 01 0005 140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</si>
</sst>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42">
    <font>
      <sz val="10"/>
      <color indexed="8"/>
      <name val="Times New Roman Cyr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u val="single"/>
      <sz val="12"/>
      <color indexed="8"/>
      <name val="Arial"/>
      <family val="0"/>
    </font>
    <font>
      <sz val="8"/>
      <name val="Times New Roman Cyr"/>
      <family val="0"/>
    </font>
    <font>
      <sz val="12"/>
      <name val="Arial"/>
      <family val="2"/>
    </font>
    <font>
      <b/>
      <i/>
      <sz val="12"/>
      <name val="Arial"/>
      <family val="2"/>
    </font>
    <font>
      <b/>
      <i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</borders>
  <cellStyleXfs count="61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7">
    <xf numFmtId="0" fontId="0" fillId="0" borderId="0" xfId="0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 wrapText="1"/>
      <protection/>
    </xf>
    <xf numFmtId="0" fontId="1" fillId="0" borderId="0" xfId="0" applyFont="1" applyFill="1" applyAlignment="1" applyProtection="1">
      <alignment horizontal="center" wrapText="1"/>
      <protection/>
    </xf>
    <xf numFmtId="0" fontId="2" fillId="0" borderId="0" xfId="0" applyFont="1" applyFill="1" applyAlignment="1" applyProtection="1">
      <alignment horizontal="center" wrapText="1"/>
      <protection/>
    </xf>
    <xf numFmtId="0" fontId="2" fillId="0" borderId="0" xfId="0" applyFont="1" applyFill="1" applyAlignment="1" applyProtection="1">
      <alignment horizontal="center" wrapText="1"/>
      <protection/>
    </xf>
    <xf numFmtId="0" fontId="1" fillId="0" borderId="0" xfId="0" applyFont="1" applyFill="1" applyAlignment="1" applyProtection="1">
      <alignment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49" fontId="7" fillId="0" borderId="15" xfId="0" applyNumberFormat="1" applyFont="1" applyFill="1" applyBorder="1" applyAlignment="1" applyProtection="1">
      <alignment horizontal="center" vertical="center" wrapText="1"/>
      <protection/>
    </xf>
    <xf numFmtId="172" fontId="2" fillId="0" borderId="16" xfId="0" applyNumberFormat="1" applyFont="1" applyFill="1" applyBorder="1" applyAlignment="1" applyProtection="1">
      <alignment horizontal="right" wrapText="1"/>
      <protection/>
    </xf>
    <xf numFmtId="0" fontId="2" fillId="0" borderId="15" xfId="0" applyFont="1" applyFill="1" applyBorder="1" applyAlignment="1" applyProtection="1">
      <alignment horizontal="left"/>
      <protection/>
    </xf>
    <xf numFmtId="0" fontId="2" fillId="0" borderId="15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wrapText="1"/>
      <protection/>
    </xf>
    <xf numFmtId="0" fontId="2" fillId="0" borderId="10" xfId="0" applyFont="1" applyFill="1" applyBorder="1" applyAlignment="1" applyProtection="1">
      <alignment horizontal="center"/>
      <protection/>
    </xf>
    <xf numFmtId="172" fontId="2" fillId="0" borderId="10" xfId="0" applyNumberFormat="1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wrapText="1"/>
      <protection/>
    </xf>
    <xf numFmtId="0" fontId="1" fillId="0" borderId="10" xfId="0" applyFont="1" applyFill="1" applyBorder="1" applyAlignment="1" applyProtection="1">
      <alignment horizontal="center"/>
      <protection/>
    </xf>
    <xf numFmtId="172" fontId="1" fillId="0" borderId="10" xfId="0" applyNumberFormat="1" applyFont="1" applyFill="1" applyBorder="1" applyAlignment="1" applyProtection="1">
      <alignment/>
      <protection/>
    </xf>
    <xf numFmtId="172" fontId="1" fillId="0" borderId="16" xfId="0" applyNumberFormat="1" applyFont="1" applyFill="1" applyBorder="1" applyAlignment="1" applyProtection="1">
      <alignment horizontal="right" wrapText="1"/>
      <protection/>
    </xf>
    <xf numFmtId="172" fontId="1" fillId="0" borderId="10" xfId="0" applyNumberFormat="1" applyFont="1" applyFill="1" applyBorder="1" applyAlignment="1" applyProtection="1">
      <alignment horizontal="right"/>
      <protection/>
    </xf>
    <xf numFmtId="0" fontId="1" fillId="0" borderId="11" xfId="0" applyFont="1" applyFill="1" applyBorder="1" applyAlignment="1" applyProtection="1">
      <alignment wrapText="1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wrapText="1"/>
      <protection/>
    </xf>
    <xf numFmtId="0" fontId="1" fillId="0" borderId="15" xfId="0" applyFont="1" applyFill="1" applyBorder="1" applyAlignment="1" applyProtection="1">
      <alignment horizontal="center"/>
      <protection/>
    </xf>
    <xf numFmtId="172" fontId="1" fillId="0" borderId="15" xfId="0" applyNumberFormat="1" applyFont="1" applyFill="1" applyBorder="1" applyAlignment="1" applyProtection="1">
      <alignment horizontal="right" wrapText="1"/>
      <protection/>
    </xf>
    <xf numFmtId="0" fontId="1" fillId="0" borderId="17" xfId="0" applyFont="1" applyFill="1" applyBorder="1" applyAlignment="1" applyProtection="1">
      <alignment wrapText="1"/>
      <protection/>
    </xf>
    <xf numFmtId="0" fontId="1" fillId="0" borderId="17" xfId="0" applyFont="1" applyFill="1" applyBorder="1" applyAlignment="1" applyProtection="1">
      <alignment horizontal="center"/>
      <protection/>
    </xf>
    <xf numFmtId="172" fontId="1" fillId="0" borderId="17" xfId="0" applyNumberFormat="1" applyFont="1" applyFill="1" applyBorder="1" applyAlignment="1" applyProtection="1">
      <alignment horizontal="right"/>
      <protection/>
    </xf>
    <xf numFmtId="0" fontId="1" fillId="0" borderId="18" xfId="0" applyFont="1" applyFill="1" applyBorder="1" applyAlignment="1" applyProtection="1">
      <alignment horizontal="right" wrapText="1"/>
      <protection/>
    </xf>
    <xf numFmtId="172" fontId="1" fillId="0" borderId="18" xfId="0" applyNumberFormat="1" applyFont="1" applyFill="1" applyBorder="1" applyAlignment="1" applyProtection="1">
      <alignment horizontal="right" wrapText="1"/>
      <protection/>
    </xf>
    <xf numFmtId="172" fontId="1" fillId="0" borderId="11" xfId="0" applyNumberFormat="1" applyFont="1" applyFill="1" applyBorder="1" applyAlignment="1" applyProtection="1">
      <alignment horizontal="right"/>
      <protection/>
    </xf>
    <xf numFmtId="0" fontId="1" fillId="0" borderId="16" xfId="0" applyFont="1" applyFill="1" applyBorder="1" applyAlignment="1" applyProtection="1">
      <alignment horizontal="right" wrapText="1"/>
      <protection/>
    </xf>
    <xf numFmtId="0" fontId="1" fillId="0" borderId="15" xfId="0" applyFont="1" applyFill="1" applyBorder="1" applyAlignment="1" applyProtection="1">
      <alignment horizontal="center"/>
      <protection/>
    </xf>
    <xf numFmtId="172" fontId="1" fillId="0" borderId="15" xfId="0" applyNumberFormat="1" applyFont="1" applyFill="1" applyBorder="1" applyAlignment="1" applyProtection="1">
      <alignment horizontal="right"/>
      <protection/>
    </xf>
    <xf numFmtId="0" fontId="1" fillId="0" borderId="15" xfId="0" applyFont="1" applyFill="1" applyBorder="1" applyAlignment="1" applyProtection="1">
      <alignment horizontal="right" wrapText="1"/>
      <protection/>
    </xf>
    <xf numFmtId="172" fontId="1" fillId="0" borderId="17" xfId="0" applyNumberFormat="1" applyFont="1" applyFill="1" applyBorder="1" applyAlignment="1" applyProtection="1">
      <alignment/>
      <protection/>
    </xf>
    <xf numFmtId="172" fontId="1" fillId="0" borderId="11" xfId="0" applyNumberFormat="1" applyFont="1" applyFill="1" applyBorder="1" applyAlignment="1" applyProtection="1">
      <alignment/>
      <protection/>
    </xf>
    <xf numFmtId="172" fontId="1" fillId="0" borderId="15" xfId="0" applyNumberFormat="1" applyFont="1" applyFill="1" applyBorder="1" applyAlignment="1" applyProtection="1">
      <alignment/>
      <protection/>
    </xf>
    <xf numFmtId="0" fontId="6" fillId="0" borderId="15" xfId="0" applyFont="1" applyFill="1" applyBorder="1" applyAlignment="1">
      <alignment wrapText="1"/>
    </xf>
    <xf numFmtId="49" fontId="2" fillId="0" borderId="15" xfId="0" applyNumberFormat="1" applyFont="1" applyFill="1" applyBorder="1" applyAlignment="1" applyProtection="1">
      <alignment horizontal="center" vertical="center"/>
      <protection/>
    </xf>
    <xf numFmtId="172" fontId="2" fillId="0" borderId="15" xfId="0" applyNumberFormat="1" applyFont="1" applyFill="1" applyBorder="1" applyAlignment="1" applyProtection="1">
      <alignment horizontal="right" wrapText="1"/>
      <protection/>
    </xf>
    <xf numFmtId="0" fontId="6" fillId="0" borderId="15" xfId="0" applyFont="1" applyFill="1" applyBorder="1" applyAlignment="1">
      <alignment horizontal="justify" wrapText="1"/>
    </xf>
    <xf numFmtId="0" fontId="7" fillId="0" borderId="15" xfId="0" applyFont="1" applyFill="1" applyBorder="1" applyAlignment="1" applyProtection="1">
      <alignment horizontal="center" vertical="center"/>
      <protection/>
    </xf>
    <xf numFmtId="172" fontId="7" fillId="0" borderId="15" xfId="0" applyNumberFormat="1" applyFont="1" applyFill="1" applyBorder="1" applyAlignment="1" applyProtection="1">
      <alignment horizontal="right" wrapText="1"/>
      <protection/>
    </xf>
    <xf numFmtId="0" fontId="2" fillId="0" borderId="17" xfId="0" applyFont="1" applyFill="1" applyBorder="1" applyAlignment="1" applyProtection="1">
      <alignment wrapText="1"/>
      <protection/>
    </xf>
    <xf numFmtId="0" fontId="2" fillId="0" borderId="17" xfId="0" applyFont="1" applyFill="1" applyBorder="1" applyAlignment="1" applyProtection="1">
      <alignment horizontal="center"/>
      <protection/>
    </xf>
    <xf numFmtId="172" fontId="2" fillId="0" borderId="17" xfId="0" applyNumberFormat="1" applyFont="1" applyFill="1" applyBorder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172" fontId="2" fillId="0" borderId="18" xfId="0" applyNumberFormat="1" applyFont="1" applyFill="1" applyBorder="1" applyAlignment="1" applyProtection="1">
      <alignment horizontal="right" wrapText="1"/>
      <protection/>
    </xf>
    <xf numFmtId="0" fontId="2" fillId="0" borderId="20" xfId="0" applyFont="1" applyFill="1" applyBorder="1" applyAlignment="1" applyProtection="1">
      <alignment horizontal="left"/>
      <protection/>
    </xf>
    <xf numFmtId="0" fontId="2" fillId="0" borderId="21" xfId="0" applyFont="1" applyFill="1" applyBorder="1" applyAlignment="1" applyProtection="1">
      <alignment wrapText="1"/>
      <protection/>
    </xf>
    <xf numFmtId="0" fontId="1" fillId="0" borderId="10" xfId="0" applyFont="1" applyFill="1" applyBorder="1" applyAlignment="1" applyProtection="1">
      <alignment horizontal="justify" wrapText="1"/>
      <protection/>
    </xf>
    <xf numFmtId="0" fontId="1" fillId="0" borderId="10" xfId="0" applyFont="1" applyFill="1" applyBorder="1" applyAlignment="1" applyProtection="1">
      <alignment horizontal="justify" wrapText="1"/>
      <protection/>
    </xf>
    <xf numFmtId="0" fontId="1" fillId="0" borderId="10" xfId="0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horizontal="left" wrapText="1"/>
      <protection/>
    </xf>
    <xf numFmtId="49" fontId="1" fillId="0" borderId="10" xfId="0" applyNumberFormat="1" applyFont="1" applyFill="1" applyBorder="1" applyAlignment="1" applyProtection="1">
      <alignment horizontal="left" wrapText="1"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0" fontId="1" fillId="0" borderId="11" xfId="0" applyFont="1" applyFill="1" applyBorder="1" applyAlignment="1" applyProtection="1">
      <alignment horizontal="justify" wrapText="1"/>
      <protection/>
    </xf>
    <xf numFmtId="0" fontId="2" fillId="0" borderId="15" xfId="0" applyFont="1" applyFill="1" applyBorder="1" applyAlignment="1" applyProtection="1">
      <alignment wrapText="1"/>
      <protection/>
    </xf>
    <xf numFmtId="172" fontId="2" fillId="0" borderId="15" xfId="0" applyNumberFormat="1" applyFont="1" applyFill="1" applyBorder="1" applyAlignment="1" applyProtection="1">
      <alignment wrapText="1"/>
      <protection/>
    </xf>
    <xf numFmtId="0" fontId="5" fillId="0" borderId="10" xfId="0" applyFont="1" applyFill="1" applyBorder="1" applyAlignment="1" applyProtection="1">
      <alignment horizontal="justify" vertical="center" wrapText="1"/>
      <protection/>
    </xf>
    <xf numFmtId="0" fontId="5" fillId="0" borderId="10" xfId="0" applyFont="1" applyFill="1" applyBorder="1" applyAlignment="1" applyProtection="1">
      <alignment horizontal="center" wrapText="1"/>
      <protection/>
    </xf>
    <xf numFmtId="172" fontId="5" fillId="0" borderId="10" xfId="0" applyNumberFormat="1" applyFont="1" applyFill="1" applyBorder="1" applyAlignment="1" applyProtection="1">
      <alignment/>
      <protection/>
    </xf>
    <xf numFmtId="172" fontId="5" fillId="0" borderId="16" xfId="0" applyNumberFormat="1" applyFont="1" applyFill="1" applyBorder="1" applyAlignment="1" applyProtection="1">
      <alignment horizontal="right" wrapText="1"/>
      <protection/>
    </xf>
    <xf numFmtId="0" fontId="5" fillId="0" borderId="10" xfId="0" applyFont="1" applyFill="1" applyBorder="1" applyAlignment="1" applyProtection="1">
      <alignment wrapText="1"/>
      <protection/>
    </xf>
    <xf numFmtId="0" fontId="1" fillId="0" borderId="10" xfId="0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2" fillId="0" borderId="17" xfId="0" applyFont="1" applyFill="1" applyBorder="1" applyAlignment="1" applyProtection="1">
      <alignment horizontal="left" vertical="center" wrapText="1"/>
      <protection/>
    </xf>
    <xf numFmtId="0" fontId="2" fillId="0" borderId="17" xfId="0" applyFont="1" applyFill="1" applyBorder="1" applyAlignment="1" applyProtection="1">
      <alignment horizontal="center" wrapText="1"/>
      <protection/>
    </xf>
    <xf numFmtId="172" fontId="2" fillId="0" borderId="10" xfId="0" applyNumberFormat="1" applyFont="1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 horizontal="left" vertical="center" wrapText="1"/>
      <protection/>
    </xf>
    <xf numFmtId="0" fontId="1" fillId="0" borderId="17" xfId="0" applyFont="1" applyFill="1" applyBorder="1" applyAlignment="1" applyProtection="1">
      <alignment horizontal="center" wrapText="1"/>
      <protection/>
    </xf>
    <xf numFmtId="0" fontId="2" fillId="0" borderId="17" xfId="0" applyFont="1" applyFill="1" applyBorder="1" applyAlignment="1" applyProtection="1">
      <alignment horizontal="left" vertical="center" wrapText="1"/>
      <protection/>
    </xf>
    <xf numFmtId="0" fontId="2" fillId="0" borderId="17" xfId="0" applyFont="1" applyFill="1" applyBorder="1" applyAlignment="1" applyProtection="1">
      <alignment horizontal="center" wrapText="1"/>
      <protection/>
    </xf>
    <xf numFmtId="0" fontId="2" fillId="0" borderId="15" xfId="0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right" wrapText="1"/>
      <protection/>
    </xf>
    <xf numFmtId="0" fontId="2" fillId="0" borderId="16" xfId="0" applyFont="1" applyFill="1" applyBorder="1" applyAlignment="1" applyProtection="1">
      <alignment horizontal="right" wrapText="1"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 wrapText="1"/>
      <protection/>
    </xf>
    <xf numFmtId="0" fontId="2" fillId="0" borderId="10" xfId="0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 applyProtection="1">
      <alignment horizontal="center" wrapText="1"/>
      <protection/>
    </xf>
    <xf numFmtId="0" fontId="1" fillId="0" borderId="11" xfId="0" applyFont="1" applyFill="1" applyBorder="1" applyAlignment="1" applyProtection="1">
      <alignment horizontal="left" vertical="center" wrapText="1"/>
      <protection/>
    </xf>
    <xf numFmtId="0" fontId="1" fillId="0" borderId="11" xfId="0" applyFont="1" applyFill="1" applyBorder="1" applyAlignment="1" applyProtection="1">
      <alignment horizontal="center" wrapText="1"/>
      <protection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7" fillId="0" borderId="15" xfId="0" applyFont="1" applyFill="1" applyBorder="1" applyAlignment="1" applyProtection="1">
      <alignment horizontal="center" wrapText="1"/>
      <protection/>
    </xf>
    <xf numFmtId="172" fontId="7" fillId="0" borderId="16" xfId="0" applyNumberFormat="1" applyFont="1" applyFill="1" applyBorder="1" applyAlignment="1" applyProtection="1">
      <alignment horizontal="right" wrapText="1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6" fillId="0" borderId="19" xfId="0" applyFont="1" applyFill="1" applyBorder="1" applyAlignment="1">
      <alignment wrapText="1"/>
    </xf>
    <xf numFmtId="0" fontId="2" fillId="0" borderId="17" xfId="0" applyFont="1" applyFill="1" applyBorder="1" applyAlignment="1" applyProtection="1">
      <alignment horizontal="left"/>
      <protection/>
    </xf>
    <xf numFmtId="172" fontId="2" fillId="0" borderId="17" xfId="0" applyNumberFormat="1" applyFont="1" applyFill="1" applyBorder="1" applyAlignment="1" applyProtection="1">
      <alignment horizontal="right" wrapText="1"/>
      <protection/>
    </xf>
    <xf numFmtId="0" fontId="2" fillId="0" borderId="1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172" fontId="1" fillId="0" borderId="10" xfId="0" applyNumberFormat="1" applyFont="1" applyFill="1" applyBorder="1" applyAlignment="1" applyProtection="1">
      <alignment/>
      <protection/>
    </xf>
    <xf numFmtId="172" fontId="1" fillId="0" borderId="10" xfId="0" applyNumberFormat="1" applyFont="1" applyFill="1" applyBorder="1" applyAlignment="1" applyProtection="1">
      <alignment horizontal="right"/>
      <protection/>
    </xf>
    <xf numFmtId="0" fontId="7" fillId="0" borderId="10" xfId="0" applyFont="1" applyFill="1" applyBorder="1" applyAlignment="1" applyProtection="1">
      <alignment wrapText="1"/>
      <protection/>
    </xf>
    <xf numFmtId="0" fontId="7" fillId="0" borderId="10" xfId="0" applyFont="1" applyFill="1" applyBorder="1" applyAlignment="1" applyProtection="1">
      <alignment horizontal="center"/>
      <protection/>
    </xf>
    <xf numFmtId="172" fontId="7" fillId="0" borderId="10" xfId="0" applyNumberFormat="1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 horizontal="center"/>
      <protection/>
    </xf>
    <xf numFmtId="172" fontId="1" fillId="0" borderId="22" xfId="0" applyNumberFormat="1" applyFont="1" applyFill="1" applyBorder="1" applyAlignment="1" applyProtection="1">
      <alignment horizontal="right" wrapText="1"/>
      <protection/>
    </xf>
    <xf numFmtId="0" fontId="2" fillId="0" borderId="10" xfId="0" applyFont="1" applyFill="1" applyBorder="1" applyAlignment="1" applyProtection="1">
      <alignment wrapText="1"/>
      <protection/>
    </xf>
    <xf numFmtId="172" fontId="1" fillId="0" borderId="23" xfId="0" applyNumberFormat="1" applyFont="1" applyFill="1" applyBorder="1" applyAlignment="1" applyProtection="1">
      <alignment horizontal="right" wrapText="1"/>
      <protection/>
    </xf>
    <xf numFmtId="172" fontId="0" fillId="0" borderId="0" xfId="0" applyNumberFormat="1" applyFill="1" applyAlignment="1" applyProtection="1">
      <alignment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1"/>
  <sheetViews>
    <sheetView tabSelected="1" zoomScale="80" zoomScaleNormal="80" zoomScalePageLayoutView="80" workbookViewId="0" topLeftCell="A1">
      <selection activeCell="D112" sqref="D112"/>
    </sheetView>
  </sheetViews>
  <sheetFormatPr defaultColWidth="9.00390625" defaultRowHeight="12.75" customHeight="1"/>
  <cols>
    <col min="1" max="1" width="67.875" style="0" customWidth="1"/>
    <col min="2" max="2" width="37.00390625" style="0" customWidth="1"/>
    <col min="3" max="3" width="20.00390625" style="0" customWidth="1"/>
    <col min="4" max="4" width="17.50390625" style="0" customWidth="1"/>
    <col min="5" max="5" width="19.375" style="0" customWidth="1"/>
    <col min="6" max="6" width="8.375" style="0" customWidth="1"/>
  </cols>
  <sheetData>
    <row r="1" spans="2:5" ht="19.5" customHeight="1">
      <c r="B1" s="7"/>
      <c r="C1" s="8" t="s">
        <v>431</v>
      </c>
      <c r="D1" s="4"/>
      <c r="E1" s="4"/>
    </row>
    <row r="2" spans="2:5" ht="34.5" customHeight="1">
      <c r="B2" s="7"/>
      <c r="C2" s="8" t="s">
        <v>428</v>
      </c>
      <c r="D2" s="4"/>
      <c r="E2" s="4"/>
    </row>
    <row r="3" spans="2:5" ht="23.25" customHeight="1">
      <c r="B3" s="7"/>
      <c r="C3" s="8" t="s">
        <v>429</v>
      </c>
      <c r="D3" s="4"/>
      <c r="E3" s="4"/>
    </row>
    <row r="4" spans="2:5" ht="34.5" customHeight="1">
      <c r="B4" s="7"/>
      <c r="C4" s="8" t="s">
        <v>430</v>
      </c>
      <c r="D4" s="5"/>
      <c r="E4" s="5"/>
    </row>
    <row r="5" spans="2:3" ht="15" customHeight="1">
      <c r="B5" s="7"/>
      <c r="C5" s="7"/>
    </row>
    <row r="6" spans="1:5" ht="32.25" customHeight="1">
      <c r="A6" s="9" t="s">
        <v>426</v>
      </c>
      <c r="B6" s="10"/>
      <c r="C6" s="11"/>
      <c r="D6" s="6"/>
      <c r="E6" s="6"/>
    </row>
    <row r="7" spans="1:5" ht="22.5" customHeight="1">
      <c r="A7" s="9" t="s">
        <v>427</v>
      </c>
      <c r="B7" s="10"/>
      <c r="C7" s="11"/>
      <c r="D7" s="6"/>
      <c r="E7" s="6"/>
    </row>
    <row r="8" spans="1:5" ht="32.25" customHeight="1">
      <c r="A8" s="10"/>
      <c r="B8" s="10"/>
      <c r="C8" s="11"/>
      <c r="D8" s="6"/>
      <c r="E8" s="6"/>
    </row>
    <row r="9" spans="1:5" ht="38.25" customHeight="1">
      <c r="A9" s="12" t="s">
        <v>289</v>
      </c>
      <c r="B9" s="13" t="s">
        <v>290</v>
      </c>
      <c r="C9" s="115" t="s">
        <v>277</v>
      </c>
      <c r="D9" s="115" t="s">
        <v>278</v>
      </c>
      <c r="E9" s="115" t="s">
        <v>279</v>
      </c>
    </row>
    <row r="10" spans="1:5" ht="60.75" customHeight="1">
      <c r="A10" s="14"/>
      <c r="B10" s="15"/>
      <c r="C10" s="116"/>
      <c r="D10" s="116"/>
      <c r="E10" s="116"/>
    </row>
    <row r="11" spans="1:5" ht="37.5" customHeight="1">
      <c r="A11" s="16" t="s">
        <v>336</v>
      </c>
      <c r="B11" s="17" t="s">
        <v>88</v>
      </c>
      <c r="C11" s="18">
        <f aca="true" t="shared" si="0" ref="C11:D13">C12</f>
        <v>13</v>
      </c>
      <c r="D11" s="18">
        <f t="shared" si="0"/>
        <v>26.6</v>
      </c>
      <c r="E11" s="18">
        <f>D11/C11*100</f>
        <v>204.61538461538464</v>
      </c>
    </row>
    <row r="12" spans="1:5" ht="36" customHeight="1">
      <c r="A12" s="19" t="s">
        <v>291</v>
      </c>
      <c r="B12" s="20" t="s">
        <v>90</v>
      </c>
      <c r="C12" s="18">
        <f t="shared" si="0"/>
        <v>13</v>
      </c>
      <c r="D12" s="18">
        <f t="shared" si="0"/>
        <v>26.6</v>
      </c>
      <c r="E12" s="18">
        <f aca="true" t="shared" si="1" ref="E12:E90">D12/C12*100</f>
        <v>204.61538461538464</v>
      </c>
    </row>
    <row r="13" spans="1:5" ht="31.5" customHeight="1">
      <c r="A13" s="21" t="s">
        <v>184</v>
      </c>
      <c r="B13" s="22" t="s">
        <v>343</v>
      </c>
      <c r="C13" s="23">
        <f t="shared" si="0"/>
        <v>13</v>
      </c>
      <c r="D13" s="23">
        <f t="shared" si="0"/>
        <v>26.6</v>
      </c>
      <c r="E13" s="18">
        <f t="shared" si="1"/>
        <v>204.61538461538464</v>
      </c>
    </row>
    <row r="14" spans="1:5" ht="52.5" customHeight="1">
      <c r="A14" s="24" t="s">
        <v>185</v>
      </c>
      <c r="B14" s="25" t="s">
        <v>344</v>
      </c>
      <c r="C14" s="26">
        <f>C15+C18+C22+C25</f>
        <v>13</v>
      </c>
      <c r="D14" s="26">
        <f>D15+D18+D22+D25</f>
        <v>26.6</v>
      </c>
      <c r="E14" s="27">
        <f t="shared" si="1"/>
        <v>204.61538461538464</v>
      </c>
    </row>
    <row r="15" spans="1:5" ht="76.5" customHeight="1">
      <c r="A15" s="24" t="s">
        <v>236</v>
      </c>
      <c r="B15" s="25" t="s">
        <v>345</v>
      </c>
      <c r="C15" s="28">
        <v>0</v>
      </c>
      <c r="D15" s="26">
        <f>D16</f>
        <v>1.8</v>
      </c>
      <c r="E15" s="27"/>
    </row>
    <row r="16" spans="1:5" ht="113.25" customHeight="1">
      <c r="A16" s="24" t="s">
        <v>237</v>
      </c>
      <c r="B16" s="25" t="s">
        <v>346</v>
      </c>
      <c r="C16" s="28">
        <v>0</v>
      </c>
      <c r="D16" s="26">
        <v>1.8</v>
      </c>
      <c r="E16" s="27"/>
    </row>
    <row r="17" spans="1:5" ht="168.75" customHeight="1">
      <c r="A17" s="24" t="s">
        <v>432</v>
      </c>
      <c r="B17" s="2" t="s">
        <v>555</v>
      </c>
      <c r="C17" s="28">
        <v>0</v>
      </c>
      <c r="D17" s="26">
        <v>1.8</v>
      </c>
      <c r="E17" s="27"/>
    </row>
    <row r="18" spans="1:5" ht="115.5" customHeight="1">
      <c r="A18" s="24" t="s">
        <v>0</v>
      </c>
      <c r="B18" s="25" t="s">
        <v>347</v>
      </c>
      <c r="C18" s="27">
        <v>0</v>
      </c>
      <c r="D18" s="27">
        <f>D19</f>
        <v>4</v>
      </c>
      <c r="E18" s="27"/>
    </row>
    <row r="19" spans="1:5" ht="145.5" customHeight="1">
      <c r="A19" s="29" t="s">
        <v>238</v>
      </c>
      <c r="B19" s="30" t="s">
        <v>348</v>
      </c>
      <c r="C19" s="27">
        <v>0</v>
      </c>
      <c r="D19" s="27">
        <v>4</v>
      </c>
      <c r="E19" s="27"/>
    </row>
    <row r="20" spans="1:5" ht="198" customHeight="1">
      <c r="A20" s="31" t="s">
        <v>433</v>
      </c>
      <c r="B20" s="32" t="s">
        <v>554</v>
      </c>
      <c r="C20" s="33">
        <v>0</v>
      </c>
      <c r="D20" s="33">
        <v>2</v>
      </c>
      <c r="E20" s="33"/>
    </row>
    <row r="21" spans="1:5" ht="150.75" customHeight="1">
      <c r="A21" s="31" t="s">
        <v>434</v>
      </c>
      <c r="B21" s="32" t="s">
        <v>553</v>
      </c>
      <c r="C21" s="33">
        <v>0</v>
      </c>
      <c r="D21" s="33">
        <v>2</v>
      </c>
      <c r="E21" s="33"/>
    </row>
    <row r="22" spans="1:5" ht="89.25" customHeight="1">
      <c r="A22" s="34" t="s">
        <v>186</v>
      </c>
      <c r="B22" s="35" t="s">
        <v>349</v>
      </c>
      <c r="C22" s="36">
        <v>0</v>
      </c>
      <c r="D22" s="37">
        <f>D23</f>
        <v>0.5</v>
      </c>
      <c r="E22" s="38"/>
    </row>
    <row r="23" spans="1:5" ht="117.75" customHeight="1">
      <c r="A23" s="29" t="s">
        <v>1</v>
      </c>
      <c r="B23" s="30" t="s">
        <v>350</v>
      </c>
      <c r="C23" s="39">
        <v>0</v>
      </c>
      <c r="D23" s="40">
        <v>0.5</v>
      </c>
      <c r="E23" s="27"/>
    </row>
    <row r="24" spans="1:5" ht="128.25" customHeight="1">
      <c r="A24" s="31" t="s">
        <v>435</v>
      </c>
      <c r="B24" s="41" t="s">
        <v>436</v>
      </c>
      <c r="C24" s="42">
        <v>0</v>
      </c>
      <c r="D24" s="43">
        <v>0.5</v>
      </c>
      <c r="E24" s="33"/>
    </row>
    <row r="25" spans="1:5" ht="113.25" customHeight="1">
      <c r="A25" s="34" t="s">
        <v>89</v>
      </c>
      <c r="B25" s="35" t="s">
        <v>351</v>
      </c>
      <c r="C25" s="36">
        <f>C26</f>
        <v>13</v>
      </c>
      <c r="D25" s="44">
        <f>D26</f>
        <v>20.3</v>
      </c>
      <c r="E25" s="38">
        <f t="shared" si="1"/>
        <v>156.15384615384616</v>
      </c>
    </row>
    <row r="26" spans="1:5" ht="123.75" customHeight="1">
      <c r="A26" s="29" t="s">
        <v>147</v>
      </c>
      <c r="B26" s="30" t="s">
        <v>352</v>
      </c>
      <c r="C26" s="45">
        <v>13</v>
      </c>
      <c r="D26" s="45">
        <v>20.3</v>
      </c>
      <c r="E26" s="27">
        <f t="shared" si="1"/>
        <v>156.15384615384616</v>
      </c>
    </row>
    <row r="27" spans="1:5" ht="152.25" customHeight="1">
      <c r="A27" s="31" t="s">
        <v>437</v>
      </c>
      <c r="B27" s="32" t="s">
        <v>552</v>
      </c>
      <c r="C27" s="46"/>
      <c r="D27" s="46">
        <v>2.3</v>
      </c>
      <c r="E27" s="33"/>
    </row>
    <row r="28" spans="1:5" ht="123.75" customHeight="1">
      <c r="A28" s="31" t="s">
        <v>438</v>
      </c>
      <c r="B28" s="32" t="s">
        <v>551</v>
      </c>
      <c r="C28" s="46"/>
      <c r="D28" s="46">
        <v>18</v>
      </c>
      <c r="E28" s="33"/>
    </row>
    <row r="29" spans="1:5" ht="48" customHeight="1">
      <c r="A29" s="47" t="s">
        <v>333</v>
      </c>
      <c r="B29" s="48" t="s">
        <v>54</v>
      </c>
      <c r="C29" s="49">
        <f>C30</f>
        <v>196</v>
      </c>
      <c r="D29" s="49">
        <f>D30</f>
        <v>212.60000000000002</v>
      </c>
      <c r="E29" s="18">
        <f t="shared" si="1"/>
        <v>108.46938775510205</v>
      </c>
    </row>
    <row r="30" spans="1:5" ht="22.5" customHeight="1">
      <c r="A30" s="19" t="s">
        <v>291</v>
      </c>
      <c r="B30" s="20" t="s">
        <v>47</v>
      </c>
      <c r="C30" s="49">
        <f>C31+C41</f>
        <v>196</v>
      </c>
      <c r="D30" s="49">
        <f>D31+D41</f>
        <v>212.60000000000002</v>
      </c>
      <c r="E30" s="18">
        <f t="shared" si="1"/>
        <v>108.46938775510205</v>
      </c>
    </row>
    <row r="31" spans="1:5" ht="51.75" customHeight="1">
      <c r="A31" s="21" t="s">
        <v>166</v>
      </c>
      <c r="B31" s="22" t="s">
        <v>48</v>
      </c>
      <c r="C31" s="23">
        <f>C32</f>
        <v>194</v>
      </c>
      <c r="D31" s="23">
        <f>D32</f>
        <v>210.60000000000002</v>
      </c>
      <c r="E31" s="18">
        <f t="shared" si="1"/>
        <v>108.55670103092785</v>
      </c>
    </row>
    <row r="32" spans="1:5" ht="39" customHeight="1">
      <c r="A32" s="24" t="s">
        <v>167</v>
      </c>
      <c r="B32" s="25" t="s">
        <v>49</v>
      </c>
      <c r="C32" s="26">
        <f>SUM(C33:C38)</f>
        <v>194</v>
      </c>
      <c r="D32" s="26">
        <f>D33+D35+D38</f>
        <v>210.60000000000002</v>
      </c>
      <c r="E32" s="27">
        <f t="shared" si="1"/>
        <v>108.55670103092785</v>
      </c>
    </row>
    <row r="33" spans="1:5" ht="43.5" customHeight="1">
      <c r="A33" s="24" t="s">
        <v>168</v>
      </c>
      <c r="B33" s="25" t="s">
        <v>50</v>
      </c>
      <c r="C33" s="26">
        <f>45-28-7</f>
        <v>10</v>
      </c>
      <c r="D33" s="26">
        <v>12.1</v>
      </c>
      <c r="E33" s="27">
        <f t="shared" si="1"/>
        <v>121</v>
      </c>
    </row>
    <row r="34" spans="1:5" ht="95.25" customHeight="1">
      <c r="A34" s="24" t="s">
        <v>440</v>
      </c>
      <c r="B34" s="2" t="s">
        <v>550</v>
      </c>
      <c r="C34" s="26"/>
      <c r="D34" s="26">
        <v>12.1</v>
      </c>
      <c r="E34" s="27"/>
    </row>
    <row r="35" spans="1:5" ht="45" customHeight="1">
      <c r="A35" s="24" t="s">
        <v>169</v>
      </c>
      <c r="B35" s="25" t="s">
        <v>51</v>
      </c>
      <c r="C35" s="26">
        <f>92+7+7+5</f>
        <v>111</v>
      </c>
      <c r="D35" s="26">
        <v>117.8</v>
      </c>
      <c r="E35" s="27">
        <f t="shared" si="1"/>
        <v>106.12612612612612</v>
      </c>
    </row>
    <row r="36" spans="1:5" ht="56.25" customHeight="1">
      <c r="A36" s="24" t="s">
        <v>441</v>
      </c>
      <c r="B36" s="2" t="s">
        <v>549</v>
      </c>
      <c r="C36" s="26"/>
      <c r="D36" s="26">
        <v>0.3</v>
      </c>
      <c r="E36" s="27"/>
    </row>
    <row r="37" spans="1:5" ht="75" customHeight="1">
      <c r="A37" s="24" t="s">
        <v>442</v>
      </c>
      <c r="B37" s="2" t="s">
        <v>548</v>
      </c>
      <c r="C37" s="26"/>
      <c r="D37" s="26">
        <v>117.5</v>
      </c>
      <c r="E37" s="27"/>
    </row>
    <row r="38" spans="1:5" ht="33.75" customHeight="1">
      <c r="A38" s="24" t="s">
        <v>170</v>
      </c>
      <c r="B38" s="25" t="s">
        <v>52</v>
      </c>
      <c r="C38" s="26">
        <f>279-239-22+44+11</f>
        <v>73</v>
      </c>
      <c r="D38" s="26">
        <f>D39</f>
        <v>80.7</v>
      </c>
      <c r="E38" s="27">
        <f t="shared" si="1"/>
        <v>110.54794520547946</v>
      </c>
    </row>
    <row r="39" spans="1:5" ht="42" customHeight="1">
      <c r="A39" s="24" t="s">
        <v>170</v>
      </c>
      <c r="B39" s="25" t="s">
        <v>53</v>
      </c>
      <c r="C39" s="26"/>
      <c r="D39" s="26">
        <v>80.7</v>
      </c>
      <c r="E39" s="27"/>
    </row>
    <row r="40" spans="1:5" ht="72.75" customHeight="1">
      <c r="A40" s="24" t="s">
        <v>443</v>
      </c>
      <c r="B40" s="2" t="s">
        <v>547</v>
      </c>
      <c r="C40" s="26"/>
      <c r="D40" s="26">
        <v>80.7</v>
      </c>
      <c r="E40" s="28"/>
    </row>
    <row r="41" spans="1:5" ht="22.5" customHeight="1">
      <c r="A41" s="21" t="s">
        <v>184</v>
      </c>
      <c r="B41" s="22" t="s">
        <v>91</v>
      </c>
      <c r="C41" s="49">
        <f aca="true" t="shared" si="2" ref="C41:D44">C42</f>
        <v>2</v>
      </c>
      <c r="D41" s="49">
        <f t="shared" si="2"/>
        <v>2</v>
      </c>
      <c r="E41" s="18">
        <f t="shared" si="1"/>
        <v>100</v>
      </c>
    </row>
    <row r="42" spans="1:5" ht="56.25" customHeight="1">
      <c r="A42" s="24" t="s">
        <v>198</v>
      </c>
      <c r="B42" s="2" t="s">
        <v>335</v>
      </c>
      <c r="C42" s="49">
        <f t="shared" si="2"/>
        <v>2</v>
      </c>
      <c r="D42" s="49">
        <f t="shared" si="2"/>
        <v>2</v>
      </c>
      <c r="E42" s="18">
        <f t="shared" si="1"/>
        <v>100</v>
      </c>
    </row>
    <row r="43" spans="1:5" ht="102.75" customHeight="1">
      <c r="A43" s="24" t="s">
        <v>199</v>
      </c>
      <c r="B43" s="25" t="s">
        <v>92</v>
      </c>
      <c r="C43" s="33">
        <f t="shared" si="2"/>
        <v>2</v>
      </c>
      <c r="D43" s="33">
        <f t="shared" si="2"/>
        <v>2</v>
      </c>
      <c r="E43" s="27">
        <f t="shared" si="1"/>
        <v>100</v>
      </c>
    </row>
    <row r="44" spans="1:5" ht="101.25" customHeight="1">
      <c r="A44" s="24" t="s">
        <v>200</v>
      </c>
      <c r="B44" s="25" t="s">
        <v>93</v>
      </c>
      <c r="C44" s="33">
        <f t="shared" si="2"/>
        <v>2</v>
      </c>
      <c r="D44" s="33">
        <f t="shared" si="2"/>
        <v>2</v>
      </c>
      <c r="E44" s="27">
        <f t="shared" si="1"/>
        <v>100</v>
      </c>
    </row>
    <row r="45" spans="1:5" ht="178.5" customHeight="1">
      <c r="A45" s="24" t="s">
        <v>201</v>
      </c>
      <c r="B45" s="25" t="s">
        <v>94</v>
      </c>
      <c r="C45" s="33">
        <v>2</v>
      </c>
      <c r="D45" s="33">
        <v>2</v>
      </c>
      <c r="E45" s="27">
        <f t="shared" si="1"/>
        <v>100</v>
      </c>
    </row>
    <row r="46" spans="1:5" ht="28.5" customHeight="1">
      <c r="A46" s="50" t="s">
        <v>334</v>
      </c>
      <c r="B46" s="51">
        <v>100</v>
      </c>
      <c r="C46" s="52">
        <f>C47</f>
        <v>3128</v>
      </c>
      <c r="D46" s="52">
        <f>D47</f>
        <v>2981.5</v>
      </c>
      <c r="E46" s="18">
        <f t="shared" si="1"/>
        <v>95.31649616368286</v>
      </c>
    </row>
    <row r="47" spans="1:5" ht="30" customHeight="1">
      <c r="A47" s="19" t="s">
        <v>291</v>
      </c>
      <c r="B47" s="20" t="s">
        <v>41</v>
      </c>
      <c r="C47" s="49">
        <f>C48</f>
        <v>3128</v>
      </c>
      <c r="D47" s="49">
        <f>D48</f>
        <v>2981.5</v>
      </c>
      <c r="E47" s="18">
        <f t="shared" si="1"/>
        <v>95.31649616368286</v>
      </c>
    </row>
    <row r="48" spans="1:5" ht="30.75" customHeight="1">
      <c r="A48" s="53" t="s">
        <v>298</v>
      </c>
      <c r="B48" s="54" t="s">
        <v>9</v>
      </c>
      <c r="C48" s="55">
        <f>C49</f>
        <v>3128</v>
      </c>
      <c r="D48" s="55">
        <f>D49</f>
        <v>2981.5</v>
      </c>
      <c r="E48" s="18">
        <f t="shared" si="1"/>
        <v>95.31649616368286</v>
      </c>
    </row>
    <row r="49" spans="1:5" ht="52.5" customHeight="1">
      <c r="A49" s="24" t="s">
        <v>299</v>
      </c>
      <c r="B49" s="25" t="s">
        <v>10</v>
      </c>
      <c r="C49" s="26">
        <f>C50+C52+C54+C56</f>
        <v>3128</v>
      </c>
      <c r="D49" s="26">
        <f>D50+D52+D54+D56</f>
        <v>2981.5</v>
      </c>
      <c r="E49" s="27">
        <f t="shared" si="1"/>
        <v>95.31649616368286</v>
      </c>
    </row>
    <row r="50" spans="1:5" ht="110.25" customHeight="1">
      <c r="A50" s="24" t="s">
        <v>300</v>
      </c>
      <c r="B50" s="25" t="s">
        <v>11</v>
      </c>
      <c r="C50" s="26">
        <v>1371</v>
      </c>
      <c r="D50" s="26">
        <v>1375.2</v>
      </c>
      <c r="E50" s="27">
        <f t="shared" si="1"/>
        <v>100.30634573304158</v>
      </c>
    </row>
    <row r="51" spans="1:5" ht="131.25" customHeight="1">
      <c r="A51" s="24" t="s">
        <v>445</v>
      </c>
      <c r="B51" s="25" t="s">
        <v>444</v>
      </c>
      <c r="C51" s="26"/>
      <c r="D51" s="26">
        <v>1375.2</v>
      </c>
      <c r="E51" s="27"/>
    </row>
    <row r="52" spans="1:5" ht="108" customHeight="1">
      <c r="A52" s="24" t="s">
        <v>301</v>
      </c>
      <c r="B52" s="25" t="s">
        <v>12</v>
      </c>
      <c r="C52" s="26">
        <v>10</v>
      </c>
      <c r="D52" s="26">
        <v>9.8</v>
      </c>
      <c r="E52" s="27">
        <f t="shared" si="1"/>
        <v>98.00000000000001</v>
      </c>
    </row>
    <row r="53" spans="1:5" ht="149.25" customHeight="1">
      <c r="A53" s="24" t="s">
        <v>447</v>
      </c>
      <c r="B53" s="25" t="s">
        <v>446</v>
      </c>
      <c r="C53" s="26"/>
      <c r="D53" s="26">
        <v>9.8</v>
      </c>
      <c r="E53" s="27"/>
    </row>
    <row r="54" spans="1:5" ht="99" customHeight="1">
      <c r="A54" s="24" t="s">
        <v>129</v>
      </c>
      <c r="B54" s="25" t="s">
        <v>13</v>
      </c>
      <c r="C54" s="26">
        <v>1990</v>
      </c>
      <c r="D54" s="26">
        <v>1850</v>
      </c>
      <c r="E54" s="27">
        <f t="shared" si="1"/>
        <v>92.96482412060301</v>
      </c>
    </row>
    <row r="55" spans="1:5" ht="138.75" customHeight="1">
      <c r="A55" s="24" t="s">
        <v>449</v>
      </c>
      <c r="B55" s="25" t="s">
        <v>448</v>
      </c>
      <c r="C55" s="26"/>
      <c r="D55" s="26">
        <v>1850</v>
      </c>
      <c r="E55" s="27"/>
    </row>
    <row r="56" spans="1:5" ht="90.75" customHeight="1">
      <c r="A56" s="29" t="s">
        <v>130</v>
      </c>
      <c r="B56" s="30" t="s">
        <v>14</v>
      </c>
      <c r="C56" s="45">
        <v>-243</v>
      </c>
      <c r="D56" s="45">
        <v>-253.5</v>
      </c>
      <c r="E56" s="27">
        <f t="shared" si="1"/>
        <v>104.32098765432099</v>
      </c>
    </row>
    <row r="57" spans="1:5" ht="135" customHeight="1">
      <c r="A57" s="31" t="s">
        <v>450</v>
      </c>
      <c r="B57" s="41" t="s">
        <v>451</v>
      </c>
      <c r="C57" s="46"/>
      <c r="D57" s="46">
        <v>-253.5</v>
      </c>
      <c r="E57" s="27"/>
    </row>
    <row r="58" spans="1:5" ht="30.75" customHeight="1">
      <c r="A58" s="56" t="s">
        <v>332</v>
      </c>
      <c r="B58" s="57">
        <v>111</v>
      </c>
      <c r="C58" s="58">
        <f>C59+C122</f>
        <v>842197.7999999999</v>
      </c>
      <c r="D58" s="58">
        <f>D59+D122</f>
        <v>722895</v>
      </c>
      <c r="E58" s="18">
        <f t="shared" si="1"/>
        <v>85.83434912796021</v>
      </c>
    </row>
    <row r="59" spans="1:5" ht="30.75" customHeight="1">
      <c r="A59" s="59" t="s">
        <v>291</v>
      </c>
      <c r="B59" s="20" t="s">
        <v>42</v>
      </c>
      <c r="C59" s="49">
        <f>C60+C65+C86+C90+C100+C115</f>
        <v>89509.5</v>
      </c>
      <c r="D59" s="49">
        <f>D60+D65+D86+D90+D100+D115</f>
        <v>84950.4</v>
      </c>
      <c r="E59" s="18">
        <f t="shared" si="1"/>
        <v>94.90657416251905</v>
      </c>
    </row>
    <row r="60" spans="1:5" ht="30.75" customHeight="1">
      <c r="A60" s="60" t="s">
        <v>242</v>
      </c>
      <c r="B60" s="20" t="s">
        <v>43</v>
      </c>
      <c r="C60" s="49">
        <f>C61</f>
        <v>8</v>
      </c>
      <c r="D60" s="49">
        <f>D61</f>
        <v>5</v>
      </c>
      <c r="E60" s="18">
        <f t="shared" si="1"/>
        <v>62.5</v>
      </c>
    </row>
    <row r="61" spans="1:5" ht="45.75" customHeight="1">
      <c r="A61" s="24" t="s">
        <v>245</v>
      </c>
      <c r="B61" s="35" t="s">
        <v>44</v>
      </c>
      <c r="C61" s="44">
        <f>C62+C64</f>
        <v>8</v>
      </c>
      <c r="D61" s="44">
        <f>D62+D64</f>
        <v>5</v>
      </c>
      <c r="E61" s="27">
        <f t="shared" si="1"/>
        <v>62.5</v>
      </c>
    </row>
    <row r="62" spans="1:5" ht="38.25" customHeight="1">
      <c r="A62" s="61" t="s">
        <v>246</v>
      </c>
      <c r="B62" s="25" t="s">
        <v>45</v>
      </c>
      <c r="C62" s="26">
        <f>35-30</f>
        <v>5</v>
      </c>
      <c r="D62" s="26">
        <v>5</v>
      </c>
      <c r="E62" s="27">
        <f t="shared" si="1"/>
        <v>100</v>
      </c>
    </row>
    <row r="63" spans="1:5" ht="84" customHeight="1">
      <c r="A63" s="62" t="s">
        <v>452</v>
      </c>
      <c r="B63" s="2" t="s">
        <v>546</v>
      </c>
      <c r="C63" s="26"/>
      <c r="D63" s="26">
        <v>5</v>
      </c>
      <c r="E63" s="27"/>
    </row>
    <row r="64" spans="1:5" ht="106.5" customHeight="1">
      <c r="A64" s="61" t="s">
        <v>247</v>
      </c>
      <c r="B64" s="25" t="s">
        <v>46</v>
      </c>
      <c r="C64" s="26">
        <v>3</v>
      </c>
      <c r="D64" s="26">
        <v>0</v>
      </c>
      <c r="E64" s="27">
        <f t="shared" si="1"/>
        <v>0</v>
      </c>
    </row>
    <row r="65" spans="1:5" ht="60" customHeight="1">
      <c r="A65" s="21" t="s">
        <v>248</v>
      </c>
      <c r="B65" s="22" t="s">
        <v>87</v>
      </c>
      <c r="C65" s="23">
        <f>C66+C79+C76</f>
        <v>59539</v>
      </c>
      <c r="D65" s="23">
        <f>D66+D79+D76</f>
        <v>58202.9</v>
      </c>
      <c r="E65" s="18">
        <f t="shared" si="1"/>
        <v>97.75592468801962</v>
      </c>
    </row>
    <row r="66" spans="1:5" ht="108.75" customHeight="1">
      <c r="A66" s="61" t="s">
        <v>150</v>
      </c>
      <c r="B66" s="25" t="s">
        <v>86</v>
      </c>
      <c r="C66" s="26">
        <f>C67+C69+C71</f>
        <v>45785</v>
      </c>
      <c r="D66" s="26">
        <f>D67+D69+D71+D73</f>
        <v>46217.6</v>
      </c>
      <c r="E66" s="27">
        <f t="shared" si="1"/>
        <v>100.9448509337119</v>
      </c>
    </row>
    <row r="67" spans="1:5" ht="91.5" customHeight="1">
      <c r="A67" s="61" t="s">
        <v>151</v>
      </c>
      <c r="B67" s="25" t="s">
        <v>85</v>
      </c>
      <c r="C67" s="26">
        <f>C68</f>
        <v>29750</v>
      </c>
      <c r="D67" s="26">
        <f>D68</f>
        <v>30584</v>
      </c>
      <c r="E67" s="27">
        <f t="shared" si="1"/>
        <v>102.80336134453782</v>
      </c>
    </row>
    <row r="68" spans="1:5" ht="91.5" customHeight="1">
      <c r="A68" s="61" t="s">
        <v>152</v>
      </c>
      <c r="B68" s="63" t="s">
        <v>84</v>
      </c>
      <c r="C68" s="26">
        <f>39469-3419-6300</f>
        <v>29750</v>
      </c>
      <c r="D68" s="26">
        <v>30584</v>
      </c>
      <c r="E68" s="27">
        <f t="shared" si="1"/>
        <v>102.80336134453782</v>
      </c>
    </row>
    <row r="69" spans="1:5" ht="121.5" customHeight="1">
      <c r="A69" s="64" t="s">
        <v>153</v>
      </c>
      <c r="B69" s="63" t="s">
        <v>95</v>
      </c>
      <c r="C69" s="26">
        <f>C70</f>
        <v>1835</v>
      </c>
      <c r="D69" s="26">
        <f>D70</f>
        <v>1815.7</v>
      </c>
      <c r="E69" s="27">
        <f t="shared" si="1"/>
        <v>98.94822888283379</v>
      </c>
    </row>
    <row r="70" spans="1:5" ht="106.5" customHeight="1">
      <c r="A70" s="65" t="s">
        <v>154</v>
      </c>
      <c r="B70" s="63" t="s">
        <v>83</v>
      </c>
      <c r="C70" s="26">
        <f>4330-2495</f>
        <v>1835</v>
      </c>
      <c r="D70" s="26">
        <v>1815.7</v>
      </c>
      <c r="E70" s="27">
        <f t="shared" si="1"/>
        <v>98.94822888283379</v>
      </c>
    </row>
    <row r="71" spans="1:5" ht="56.25" customHeight="1">
      <c r="A71" s="61" t="s">
        <v>155</v>
      </c>
      <c r="B71" s="25" t="s">
        <v>82</v>
      </c>
      <c r="C71" s="26">
        <f>C72</f>
        <v>14200</v>
      </c>
      <c r="D71" s="26">
        <f>D72</f>
        <v>13817.4</v>
      </c>
      <c r="E71" s="27">
        <f t="shared" si="1"/>
        <v>97.3056338028169</v>
      </c>
    </row>
    <row r="72" spans="1:5" ht="47.25" customHeight="1">
      <c r="A72" s="61" t="s">
        <v>156</v>
      </c>
      <c r="B72" s="25" t="s">
        <v>81</v>
      </c>
      <c r="C72" s="26">
        <f>17797-3597</f>
        <v>14200</v>
      </c>
      <c r="D72" s="26">
        <v>13817.4</v>
      </c>
      <c r="E72" s="27">
        <f t="shared" si="1"/>
        <v>97.3056338028169</v>
      </c>
    </row>
    <row r="73" spans="1:5" ht="60.75" customHeight="1">
      <c r="A73" s="61" t="s">
        <v>285</v>
      </c>
      <c r="B73" s="25" t="s">
        <v>80</v>
      </c>
      <c r="C73" s="26"/>
      <c r="D73" s="26">
        <f>D74</f>
        <v>0.5</v>
      </c>
      <c r="E73" s="27"/>
    </row>
    <row r="74" spans="1:5" ht="66" customHeight="1">
      <c r="A74" s="61" t="s">
        <v>286</v>
      </c>
      <c r="B74" s="25" t="s">
        <v>79</v>
      </c>
      <c r="C74" s="26"/>
      <c r="D74" s="26">
        <f>D75</f>
        <v>0.5</v>
      </c>
      <c r="E74" s="27"/>
    </row>
    <row r="75" spans="1:5" ht="113.25" customHeight="1">
      <c r="A75" s="61" t="s">
        <v>287</v>
      </c>
      <c r="B75" s="25" t="s">
        <v>78</v>
      </c>
      <c r="C75" s="26"/>
      <c r="D75" s="26">
        <v>0.5</v>
      </c>
      <c r="E75" s="27"/>
    </row>
    <row r="76" spans="1:5" ht="53.25" customHeight="1">
      <c r="A76" s="61" t="s">
        <v>157</v>
      </c>
      <c r="B76" s="25" t="s">
        <v>77</v>
      </c>
      <c r="C76" s="26">
        <f>C77</f>
        <v>2713</v>
      </c>
      <c r="D76" s="26">
        <f>D77</f>
        <v>2713</v>
      </c>
      <c r="E76" s="27">
        <f t="shared" si="1"/>
        <v>100</v>
      </c>
    </row>
    <row r="77" spans="1:5" ht="65.25" customHeight="1">
      <c r="A77" s="61" t="s">
        <v>158</v>
      </c>
      <c r="B77" s="25" t="s">
        <v>76</v>
      </c>
      <c r="C77" s="26">
        <f>C78</f>
        <v>2713</v>
      </c>
      <c r="D77" s="26">
        <f>D78</f>
        <v>2713</v>
      </c>
      <c r="E77" s="27">
        <f t="shared" si="1"/>
        <v>100</v>
      </c>
    </row>
    <row r="78" spans="1:5" ht="60.75" customHeight="1">
      <c r="A78" s="61" t="s">
        <v>159</v>
      </c>
      <c r="B78" s="25" t="s">
        <v>75</v>
      </c>
      <c r="C78" s="26">
        <v>2713</v>
      </c>
      <c r="D78" s="26">
        <v>2713</v>
      </c>
      <c r="E78" s="27">
        <f t="shared" si="1"/>
        <v>100</v>
      </c>
    </row>
    <row r="79" spans="1:5" ht="105.75" customHeight="1">
      <c r="A79" s="61" t="s">
        <v>160</v>
      </c>
      <c r="B79" s="25" t="s">
        <v>74</v>
      </c>
      <c r="C79" s="26">
        <f>C80</f>
        <v>11041</v>
      </c>
      <c r="D79" s="26">
        <f>D80</f>
        <v>9272.300000000001</v>
      </c>
      <c r="E79" s="27">
        <f t="shared" si="1"/>
        <v>83.98061769767232</v>
      </c>
    </row>
    <row r="80" spans="1:5" ht="106.5" customHeight="1">
      <c r="A80" s="61" t="s">
        <v>161</v>
      </c>
      <c r="B80" s="25" t="s">
        <v>73</v>
      </c>
      <c r="C80" s="26">
        <f>C81</f>
        <v>11041</v>
      </c>
      <c r="D80" s="26">
        <f>D81</f>
        <v>9272.300000000001</v>
      </c>
      <c r="E80" s="27">
        <f t="shared" si="1"/>
        <v>83.98061769767232</v>
      </c>
    </row>
    <row r="81" spans="1:5" ht="99" customHeight="1">
      <c r="A81" s="61" t="s">
        <v>162</v>
      </c>
      <c r="B81" s="25" t="s">
        <v>72</v>
      </c>
      <c r="C81" s="26">
        <f>SUM(C83:C84)</f>
        <v>11041</v>
      </c>
      <c r="D81" s="26">
        <f>SUM(D83:D85)</f>
        <v>9272.300000000001</v>
      </c>
      <c r="E81" s="27">
        <f t="shared" si="1"/>
        <v>83.98061769767232</v>
      </c>
    </row>
    <row r="82" spans="1:5" ht="26.25" customHeight="1">
      <c r="A82" s="61" t="s">
        <v>163</v>
      </c>
      <c r="B82" s="25"/>
      <c r="C82" s="26"/>
      <c r="D82" s="26"/>
      <c r="E82" s="27"/>
    </row>
    <row r="83" spans="1:5" ht="131.25" customHeight="1">
      <c r="A83" s="61" t="s">
        <v>164</v>
      </c>
      <c r="B83" s="25" t="s">
        <v>71</v>
      </c>
      <c r="C83" s="26">
        <f>10538-1658</f>
        <v>8880</v>
      </c>
      <c r="D83" s="26">
        <v>9198.6</v>
      </c>
      <c r="E83" s="27">
        <f t="shared" si="1"/>
        <v>103.58783783783785</v>
      </c>
    </row>
    <row r="84" spans="1:5" ht="151.5" customHeight="1">
      <c r="A84" s="61" t="s">
        <v>165</v>
      </c>
      <c r="B84" s="25" t="s">
        <v>70</v>
      </c>
      <c r="C84" s="26">
        <f>3500-1339</f>
        <v>2161</v>
      </c>
      <c r="D84" s="26">
        <v>63</v>
      </c>
      <c r="E84" s="27">
        <f t="shared" si="1"/>
        <v>2.915316982878297</v>
      </c>
    </row>
    <row r="85" spans="1:5" ht="108" customHeight="1">
      <c r="A85" s="61" t="s">
        <v>288</v>
      </c>
      <c r="B85" s="25" t="s">
        <v>69</v>
      </c>
      <c r="C85" s="26">
        <v>0</v>
      </c>
      <c r="D85" s="26">
        <v>10.7</v>
      </c>
      <c r="E85" s="27"/>
    </row>
    <row r="86" spans="1:5" ht="30.75" customHeight="1">
      <c r="A86" s="21" t="s">
        <v>171</v>
      </c>
      <c r="B86" s="22" t="s">
        <v>68</v>
      </c>
      <c r="C86" s="23">
        <f aca="true" t="shared" si="3" ref="C86:D88">C87</f>
        <v>690</v>
      </c>
      <c r="D86" s="23">
        <f t="shared" si="3"/>
        <v>721.1</v>
      </c>
      <c r="E86" s="18">
        <f t="shared" si="1"/>
        <v>104.5072463768116</v>
      </c>
    </row>
    <row r="87" spans="1:5" ht="30.75" customHeight="1">
      <c r="A87" s="24" t="s">
        <v>172</v>
      </c>
      <c r="B87" s="25" t="s">
        <v>67</v>
      </c>
      <c r="C87" s="26">
        <f t="shared" si="3"/>
        <v>690</v>
      </c>
      <c r="D87" s="26">
        <f t="shared" si="3"/>
        <v>721.1</v>
      </c>
      <c r="E87" s="27">
        <f t="shared" si="1"/>
        <v>104.5072463768116</v>
      </c>
    </row>
    <row r="88" spans="1:5" ht="30.75" customHeight="1">
      <c r="A88" s="24" t="s">
        <v>173</v>
      </c>
      <c r="B88" s="25" t="s">
        <v>65</v>
      </c>
      <c r="C88" s="26">
        <f t="shared" si="3"/>
        <v>690</v>
      </c>
      <c r="D88" s="26">
        <f t="shared" si="3"/>
        <v>721.1</v>
      </c>
      <c r="E88" s="27">
        <f t="shared" si="1"/>
        <v>104.5072463768116</v>
      </c>
    </row>
    <row r="89" spans="1:5" ht="30.75" customHeight="1">
      <c r="A89" s="24" t="s">
        <v>174</v>
      </c>
      <c r="B89" s="25" t="s">
        <v>66</v>
      </c>
      <c r="C89" s="26">
        <v>690</v>
      </c>
      <c r="D89" s="26">
        <v>721.1</v>
      </c>
      <c r="E89" s="27">
        <f t="shared" si="1"/>
        <v>104.5072463768116</v>
      </c>
    </row>
    <row r="90" spans="1:5" ht="45" customHeight="1">
      <c r="A90" s="21" t="s">
        <v>175</v>
      </c>
      <c r="B90" s="22" t="s">
        <v>64</v>
      </c>
      <c r="C90" s="23">
        <f>C91+C94+C97</f>
        <v>19197.300000000003</v>
      </c>
      <c r="D90" s="23">
        <f>D91+D94+D97</f>
        <v>19247.6</v>
      </c>
      <c r="E90" s="18">
        <f t="shared" si="1"/>
        <v>100.26201601266843</v>
      </c>
    </row>
    <row r="91" spans="1:5" ht="96.75" customHeight="1">
      <c r="A91" s="66" t="s">
        <v>235</v>
      </c>
      <c r="B91" s="25" t="s">
        <v>63</v>
      </c>
      <c r="C91" s="26">
        <f>C92</f>
        <v>15404.300000000001</v>
      </c>
      <c r="D91" s="26">
        <f>D92</f>
        <v>15454.3</v>
      </c>
      <c r="E91" s="27">
        <f aca="true" t="shared" si="4" ref="E91:E154">D91/C91*100</f>
        <v>100.32458469388416</v>
      </c>
    </row>
    <row r="92" spans="1:5" ht="111" customHeight="1">
      <c r="A92" s="61" t="s">
        <v>176</v>
      </c>
      <c r="B92" s="25" t="s">
        <v>62</v>
      </c>
      <c r="C92" s="26">
        <f>C93</f>
        <v>15404.300000000001</v>
      </c>
      <c r="D92" s="26">
        <f>D93</f>
        <v>15454.3</v>
      </c>
      <c r="E92" s="27">
        <f t="shared" si="4"/>
        <v>100.32458469388416</v>
      </c>
    </row>
    <row r="93" spans="1:5" ht="118.5" customHeight="1">
      <c r="A93" s="61" t="s">
        <v>177</v>
      </c>
      <c r="B93" s="25" t="s">
        <v>61</v>
      </c>
      <c r="C93" s="26">
        <f>3777+11379.1+98.2+100+50</f>
        <v>15404.300000000001</v>
      </c>
      <c r="D93" s="26">
        <v>15454.3</v>
      </c>
      <c r="E93" s="27">
        <f t="shared" si="4"/>
        <v>100.32458469388416</v>
      </c>
    </row>
    <row r="94" spans="1:5" ht="54.75" customHeight="1">
      <c r="A94" s="61" t="s">
        <v>178</v>
      </c>
      <c r="B94" s="25" t="s">
        <v>60</v>
      </c>
      <c r="C94" s="26">
        <f>C95</f>
        <v>2941</v>
      </c>
      <c r="D94" s="26">
        <f>D95</f>
        <v>2941.5</v>
      </c>
      <c r="E94" s="27">
        <f t="shared" si="4"/>
        <v>100.01700102006122</v>
      </c>
    </row>
    <row r="95" spans="1:5" ht="56.25" customHeight="1">
      <c r="A95" s="61" t="s">
        <v>179</v>
      </c>
      <c r="B95" s="63" t="s">
        <v>59</v>
      </c>
      <c r="C95" s="26">
        <f>C96</f>
        <v>2941</v>
      </c>
      <c r="D95" s="26">
        <f>D96</f>
        <v>2941.5</v>
      </c>
      <c r="E95" s="27">
        <f t="shared" si="4"/>
        <v>100.01700102006122</v>
      </c>
    </row>
    <row r="96" spans="1:5" ht="74.25" customHeight="1">
      <c r="A96" s="61" t="s">
        <v>180</v>
      </c>
      <c r="B96" s="25" t="s">
        <v>58</v>
      </c>
      <c r="C96" s="26">
        <f>2058+883</f>
        <v>2941</v>
      </c>
      <c r="D96" s="26">
        <v>2941.5</v>
      </c>
      <c r="E96" s="27">
        <f t="shared" si="4"/>
        <v>100.01700102006122</v>
      </c>
    </row>
    <row r="97" spans="1:5" ht="90.75" customHeight="1">
      <c r="A97" s="61" t="s">
        <v>181</v>
      </c>
      <c r="B97" s="25" t="s">
        <v>57</v>
      </c>
      <c r="C97" s="26">
        <f>C98</f>
        <v>852</v>
      </c>
      <c r="D97" s="26">
        <f>D98</f>
        <v>851.8</v>
      </c>
      <c r="E97" s="27">
        <f t="shared" si="4"/>
        <v>99.97652582159624</v>
      </c>
    </row>
    <row r="98" spans="1:5" ht="80.25" customHeight="1">
      <c r="A98" s="61" t="s">
        <v>182</v>
      </c>
      <c r="B98" s="25" t="s">
        <v>56</v>
      </c>
      <c r="C98" s="26">
        <f>C99</f>
        <v>852</v>
      </c>
      <c r="D98" s="26">
        <f>D99</f>
        <v>851.8</v>
      </c>
      <c r="E98" s="27">
        <f t="shared" si="4"/>
        <v>99.97652582159624</v>
      </c>
    </row>
    <row r="99" spans="1:5" ht="102.75" customHeight="1">
      <c r="A99" s="67" t="s">
        <v>183</v>
      </c>
      <c r="B99" s="30" t="s">
        <v>55</v>
      </c>
      <c r="C99" s="45">
        <f>328+396+128</f>
        <v>852</v>
      </c>
      <c r="D99" s="45">
        <v>851.8</v>
      </c>
      <c r="E99" s="27">
        <f t="shared" si="4"/>
        <v>99.97652582159624</v>
      </c>
    </row>
    <row r="100" spans="1:5" ht="30.75" customHeight="1">
      <c r="A100" s="68" t="s">
        <v>184</v>
      </c>
      <c r="B100" s="20" t="s">
        <v>96</v>
      </c>
      <c r="C100" s="49">
        <f>C101+C108+C111</f>
        <v>1184.2</v>
      </c>
      <c r="D100" s="49">
        <f>D101+D108+D111</f>
        <v>1649.4</v>
      </c>
      <c r="E100" s="18">
        <f t="shared" si="4"/>
        <v>139.28390474581997</v>
      </c>
    </row>
    <row r="101" spans="1:5" ht="57.75" customHeight="1">
      <c r="A101" s="31" t="s">
        <v>185</v>
      </c>
      <c r="B101" s="41" t="s">
        <v>97</v>
      </c>
      <c r="C101" s="33">
        <f>C102+C104+C106</f>
        <v>35</v>
      </c>
      <c r="D101" s="33">
        <f>D102+D104+D106</f>
        <v>37.7</v>
      </c>
      <c r="E101" s="27">
        <f t="shared" si="4"/>
        <v>107.71428571428572</v>
      </c>
    </row>
    <row r="102" spans="1:5" ht="90.75" customHeight="1">
      <c r="A102" s="31" t="s">
        <v>186</v>
      </c>
      <c r="B102" s="41" t="s">
        <v>98</v>
      </c>
      <c r="C102" s="33">
        <f>C103</f>
        <v>35</v>
      </c>
      <c r="D102" s="33">
        <f>D103</f>
        <v>35</v>
      </c>
      <c r="E102" s="27">
        <f t="shared" si="4"/>
        <v>100</v>
      </c>
    </row>
    <row r="103" spans="1:5" ht="105.75" customHeight="1">
      <c r="A103" s="31" t="s">
        <v>187</v>
      </c>
      <c r="B103" s="41" t="s">
        <v>99</v>
      </c>
      <c r="C103" s="33">
        <v>35</v>
      </c>
      <c r="D103" s="33">
        <v>35</v>
      </c>
      <c r="E103" s="27">
        <f t="shared" si="4"/>
        <v>100</v>
      </c>
    </row>
    <row r="104" spans="1:5" ht="88.5" customHeight="1">
      <c r="A104" s="24" t="s">
        <v>144</v>
      </c>
      <c r="B104" s="25" t="s">
        <v>100</v>
      </c>
      <c r="C104" s="43">
        <f>C105</f>
        <v>0</v>
      </c>
      <c r="D104" s="43">
        <f>D105</f>
        <v>2.1</v>
      </c>
      <c r="E104" s="27"/>
    </row>
    <row r="105" spans="1:5" ht="113.25" customHeight="1">
      <c r="A105" s="24" t="s">
        <v>145</v>
      </c>
      <c r="B105" s="25" t="s">
        <v>101</v>
      </c>
      <c r="C105" s="43">
        <v>0</v>
      </c>
      <c r="D105" s="43">
        <v>2.1</v>
      </c>
      <c r="E105" s="27"/>
    </row>
    <row r="106" spans="1:5" ht="85.5" customHeight="1">
      <c r="A106" s="24" t="s">
        <v>192</v>
      </c>
      <c r="B106" s="25" t="s">
        <v>102</v>
      </c>
      <c r="C106" s="43">
        <f>C107</f>
        <v>0</v>
      </c>
      <c r="D106" s="43">
        <f>D107</f>
        <v>0.6</v>
      </c>
      <c r="E106" s="27"/>
    </row>
    <row r="107" spans="1:5" ht="104.25" customHeight="1">
      <c r="A107" s="24" t="s">
        <v>146</v>
      </c>
      <c r="B107" s="25" t="s">
        <v>103</v>
      </c>
      <c r="C107" s="43">
        <v>0</v>
      </c>
      <c r="D107" s="43">
        <v>0.6</v>
      </c>
      <c r="E107" s="27"/>
    </row>
    <row r="108" spans="1:5" ht="140.25" customHeight="1">
      <c r="A108" s="24" t="s">
        <v>195</v>
      </c>
      <c r="B108" s="2" t="s">
        <v>354</v>
      </c>
      <c r="C108" s="33">
        <f>C109</f>
        <v>1147.2</v>
      </c>
      <c r="D108" s="33">
        <f>D109</f>
        <v>1609.2</v>
      </c>
      <c r="E108" s="27">
        <f t="shared" si="4"/>
        <v>140.27196652719664</v>
      </c>
    </row>
    <row r="109" spans="1:5" ht="103.5" customHeight="1">
      <c r="A109" s="24" t="s">
        <v>196</v>
      </c>
      <c r="B109" s="25" t="s">
        <v>105</v>
      </c>
      <c r="C109" s="33">
        <f>C110</f>
        <v>1147.2</v>
      </c>
      <c r="D109" s="33">
        <f>D110</f>
        <v>1609.2</v>
      </c>
      <c r="E109" s="27">
        <f t="shared" si="4"/>
        <v>140.27196652719664</v>
      </c>
    </row>
    <row r="110" spans="1:5" ht="96.75" customHeight="1">
      <c r="A110" s="24" t="s">
        <v>197</v>
      </c>
      <c r="B110" s="25" t="s">
        <v>104</v>
      </c>
      <c r="C110" s="33">
        <v>1147.2</v>
      </c>
      <c r="D110" s="38">
        <v>1609.2</v>
      </c>
      <c r="E110" s="27">
        <f t="shared" si="4"/>
        <v>140.27196652719664</v>
      </c>
    </row>
    <row r="111" spans="1:5" ht="48" customHeight="1">
      <c r="A111" s="24" t="s">
        <v>198</v>
      </c>
      <c r="B111" s="25" t="s">
        <v>109</v>
      </c>
      <c r="C111" s="33">
        <f>C112</f>
        <v>2</v>
      </c>
      <c r="D111" s="27">
        <f>D112</f>
        <v>2.5</v>
      </c>
      <c r="E111" s="27">
        <f t="shared" si="4"/>
        <v>125</v>
      </c>
    </row>
    <row r="112" spans="1:5" ht="98.25" customHeight="1">
      <c r="A112" s="24" t="s">
        <v>199</v>
      </c>
      <c r="B112" s="25" t="s">
        <v>108</v>
      </c>
      <c r="C112" s="33">
        <f>C113</f>
        <v>2</v>
      </c>
      <c r="D112" s="27">
        <f>D113</f>
        <v>2.5</v>
      </c>
      <c r="E112" s="27">
        <f t="shared" si="4"/>
        <v>125</v>
      </c>
    </row>
    <row r="113" spans="1:5" ht="99.75" customHeight="1">
      <c r="A113" s="24" t="s">
        <v>200</v>
      </c>
      <c r="B113" s="25" t="s">
        <v>107</v>
      </c>
      <c r="C113" s="33">
        <f>C114</f>
        <v>2</v>
      </c>
      <c r="D113" s="27">
        <f>D114</f>
        <v>2.5</v>
      </c>
      <c r="E113" s="27">
        <f t="shared" si="4"/>
        <v>125</v>
      </c>
    </row>
    <row r="114" spans="1:5" ht="177" customHeight="1">
      <c r="A114" s="24" t="s">
        <v>201</v>
      </c>
      <c r="B114" s="25" t="s">
        <v>106</v>
      </c>
      <c r="C114" s="33">
        <v>2</v>
      </c>
      <c r="D114" s="27">
        <v>2.5</v>
      </c>
      <c r="E114" s="27">
        <f t="shared" si="4"/>
        <v>125</v>
      </c>
    </row>
    <row r="115" spans="1:5" ht="30.75" customHeight="1">
      <c r="A115" s="21" t="s">
        <v>203</v>
      </c>
      <c r="B115" s="22" t="s">
        <v>110</v>
      </c>
      <c r="C115" s="23">
        <f>C116</f>
        <v>8891</v>
      </c>
      <c r="D115" s="23">
        <f>D116</f>
        <v>5124.4</v>
      </c>
      <c r="E115" s="18">
        <f t="shared" si="4"/>
        <v>57.63581149476998</v>
      </c>
    </row>
    <row r="116" spans="1:5" ht="30.75" customHeight="1">
      <c r="A116" s="24" t="s">
        <v>203</v>
      </c>
      <c r="B116" s="25" t="s">
        <v>111</v>
      </c>
      <c r="C116" s="26">
        <f>C117</f>
        <v>8891</v>
      </c>
      <c r="D116" s="26">
        <f>D117</f>
        <v>5124.4</v>
      </c>
      <c r="E116" s="27">
        <f t="shared" si="4"/>
        <v>57.63581149476998</v>
      </c>
    </row>
    <row r="117" spans="1:5" ht="30.75" customHeight="1">
      <c r="A117" s="64" t="s">
        <v>204</v>
      </c>
      <c r="B117" s="63" t="s">
        <v>112</v>
      </c>
      <c r="C117" s="26">
        <f>C121+C119+C120</f>
        <v>8891</v>
      </c>
      <c r="D117" s="26">
        <f>D121+D119+D120</f>
        <v>5124.4</v>
      </c>
      <c r="E117" s="27">
        <f t="shared" si="4"/>
        <v>57.63581149476998</v>
      </c>
    </row>
    <row r="118" spans="1:5" ht="19.5" customHeight="1">
      <c r="A118" s="64" t="s">
        <v>163</v>
      </c>
      <c r="B118" s="63"/>
      <c r="C118" s="26"/>
      <c r="D118" s="26"/>
      <c r="E118" s="27"/>
    </row>
    <row r="119" spans="1:5" ht="63.75" customHeight="1">
      <c r="A119" s="64" t="s">
        <v>205</v>
      </c>
      <c r="B119" s="63" t="s">
        <v>113</v>
      </c>
      <c r="C119" s="26">
        <f>10650-5980</f>
        <v>4670</v>
      </c>
      <c r="D119" s="26">
        <v>1000</v>
      </c>
      <c r="E119" s="27">
        <f t="shared" si="4"/>
        <v>21.413276231263385</v>
      </c>
    </row>
    <row r="120" spans="1:5" ht="36.75" customHeight="1">
      <c r="A120" s="64" t="s">
        <v>206</v>
      </c>
      <c r="B120" s="63" t="s">
        <v>114</v>
      </c>
      <c r="C120" s="26">
        <v>126</v>
      </c>
      <c r="D120" s="26">
        <v>0</v>
      </c>
      <c r="E120" s="27">
        <f t="shared" si="4"/>
        <v>0</v>
      </c>
    </row>
    <row r="121" spans="1:5" ht="49.5" customHeight="1">
      <c r="A121" s="64" t="s">
        <v>207</v>
      </c>
      <c r="B121" s="63" t="s">
        <v>115</v>
      </c>
      <c r="C121" s="26">
        <f>1959+485+937+714</f>
        <v>4095</v>
      </c>
      <c r="D121" s="26">
        <v>4124.4</v>
      </c>
      <c r="E121" s="27">
        <f t="shared" si="4"/>
        <v>100.7179487179487</v>
      </c>
    </row>
    <row r="122" spans="1:5" ht="30.75" customHeight="1">
      <c r="A122" s="21" t="s">
        <v>208</v>
      </c>
      <c r="B122" s="22" t="s">
        <v>116</v>
      </c>
      <c r="C122" s="69">
        <f>C123+C153+C156+C161</f>
        <v>752688.2999999999</v>
      </c>
      <c r="D122" s="69">
        <f>D123+D153+D156+D161</f>
        <v>637944.6</v>
      </c>
      <c r="E122" s="18">
        <f t="shared" si="4"/>
        <v>84.75548244871085</v>
      </c>
    </row>
    <row r="123" spans="1:5" ht="30.75" customHeight="1">
      <c r="A123" s="21" t="s">
        <v>209</v>
      </c>
      <c r="B123" s="22" t="s">
        <v>117</v>
      </c>
      <c r="C123" s="49">
        <f>C124+C137+C150</f>
        <v>752525.7999999999</v>
      </c>
      <c r="D123" s="49">
        <f>D124+D137+D150</f>
        <v>643006.2999999999</v>
      </c>
      <c r="E123" s="18">
        <f t="shared" si="4"/>
        <v>85.44641260140183</v>
      </c>
    </row>
    <row r="124" spans="1:5" ht="51" customHeight="1">
      <c r="A124" s="21" t="s">
        <v>213</v>
      </c>
      <c r="B124" s="22" t="s">
        <v>118</v>
      </c>
      <c r="C124" s="23">
        <f>C135+C125+C127+C133+C129+C131</f>
        <v>603470.7999999999</v>
      </c>
      <c r="D124" s="23">
        <f>D135+D125+D127+D133+D129+D131</f>
        <v>495171.49999999994</v>
      </c>
      <c r="E124" s="18">
        <f t="shared" si="4"/>
        <v>82.05392870707249</v>
      </c>
    </row>
    <row r="125" spans="1:5" ht="99.75" customHeight="1">
      <c r="A125" s="61" t="s">
        <v>214</v>
      </c>
      <c r="B125" s="25" t="s">
        <v>119</v>
      </c>
      <c r="C125" s="26">
        <f>C126</f>
        <v>12653</v>
      </c>
      <c r="D125" s="26">
        <f>D126</f>
        <v>8693.6</v>
      </c>
      <c r="E125" s="27">
        <f t="shared" si="4"/>
        <v>68.70781632814352</v>
      </c>
    </row>
    <row r="126" spans="1:5" ht="140.25" customHeight="1">
      <c r="A126" s="61" t="s">
        <v>215</v>
      </c>
      <c r="B126" s="25" t="s">
        <v>120</v>
      </c>
      <c r="C126" s="26">
        <f>17042-4217-172</f>
        <v>12653</v>
      </c>
      <c r="D126" s="26">
        <v>8693.6</v>
      </c>
      <c r="E126" s="27">
        <f t="shared" si="4"/>
        <v>68.70781632814352</v>
      </c>
    </row>
    <row r="127" spans="1:5" ht="60.75" customHeight="1">
      <c r="A127" s="61" t="s">
        <v>218</v>
      </c>
      <c r="B127" s="25" t="s">
        <v>121</v>
      </c>
      <c r="C127" s="26">
        <f>C128</f>
        <v>200529.09999999998</v>
      </c>
      <c r="D127" s="26">
        <f>D128</f>
        <v>154944.4</v>
      </c>
      <c r="E127" s="27">
        <f t="shared" si="4"/>
        <v>77.26778806666962</v>
      </c>
    </row>
    <row r="128" spans="1:5" ht="65.25" customHeight="1">
      <c r="A128" s="61" t="s">
        <v>219</v>
      </c>
      <c r="B128" s="25" t="s">
        <v>122</v>
      </c>
      <c r="C128" s="26">
        <f>173536.9+26992.4-0.2</f>
        <v>200529.09999999998</v>
      </c>
      <c r="D128" s="26">
        <v>154944.4</v>
      </c>
      <c r="E128" s="27">
        <f t="shared" si="4"/>
        <v>77.26778806666962</v>
      </c>
    </row>
    <row r="129" spans="1:5" ht="34.5" customHeight="1">
      <c r="A129" s="61" t="s">
        <v>222</v>
      </c>
      <c r="B129" s="25" t="s">
        <v>123</v>
      </c>
      <c r="C129" s="26">
        <f>C130</f>
        <v>680.2</v>
      </c>
      <c r="D129" s="26">
        <f>D130</f>
        <v>679</v>
      </c>
      <c r="E129" s="27">
        <f t="shared" si="4"/>
        <v>99.82358129961774</v>
      </c>
    </row>
    <row r="130" spans="1:5" ht="57.75" customHeight="1">
      <c r="A130" s="61" t="s">
        <v>223</v>
      </c>
      <c r="B130" s="25" t="s">
        <v>124</v>
      </c>
      <c r="C130" s="26">
        <v>680.2</v>
      </c>
      <c r="D130" s="26">
        <v>679</v>
      </c>
      <c r="E130" s="27">
        <f t="shared" si="4"/>
        <v>99.82358129961774</v>
      </c>
    </row>
    <row r="131" spans="1:5" ht="130.5" customHeight="1">
      <c r="A131" s="24" t="s">
        <v>224</v>
      </c>
      <c r="B131" s="25" t="s">
        <v>125</v>
      </c>
      <c r="C131" s="26">
        <f>C132</f>
        <v>22913.399999999998</v>
      </c>
      <c r="D131" s="26">
        <f>D132</f>
        <v>21567.1</v>
      </c>
      <c r="E131" s="27">
        <f t="shared" si="4"/>
        <v>94.12439882339592</v>
      </c>
    </row>
    <row r="132" spans="1:5" ht="141" customHeight="1">
      <c r="A132" s="24" t="s">
        <v>225</v>
      </c>
      <c r="B132" s="25" t="s">
        <v>126</v>
      </c>
      <c r="C132" s="26">
        <f>22913.3+0.1</f>
        <v>22913.399999999998</v>
      </c>
      <c r="D132" s="26">
        <v>21567.1</v>
      </c>
      <c r="E132" s="27">
        <f t="shared" si="4"/>
        <v>94.12439882339592</v>
      </c>
    </row>
    <row r="133" spans="1:5" ht="55.5" customHeight="1">
      <c r="A133" s="24" t="s">
        <v>226</v>
      </c>
      <c r="B133" s="25" t="s">
        <v>127</v>
      </c>
      <c r="C133" s="26">
        <f>C134</f>
        <v>332375.9</v>
      </c>
      <c r="D133" s="26">
        <f>D134</f>
        <v>275433.1</v>
      </c>
      <c r="E133" s="27">
        <f t="shared" si="4"/>
        <v>82.86795161743073</v>
      </c>
    </row>
    <row r="134" spans="1:5" ht="61.5" customHeight="1">
      <c r="A134" s="24" t="s">
        <v>227</v>
      </c>
      <c r="B134" s="25" t="s">
        <v>128</v>
      </c>
      <c r="C134" s="26">
        <v>332375.9</v>
      </c>
      <c r="D134" s="26">
        <v>275433.1</v>
      </c>
      <c r="E134" s="27">
        <f t="shared" si="4"/>
        <v>82.86795161743073</v>
      </c>
    </row>
    <row r="135" spans="1:5" ht="30.75" customHeight="1">
      <c r="A135" s="24" t="s">
        <v>228</v>
      </c>
      <c r="B135" s="25" t="s">
        <v>303</v>
      </c>
      <c r="C135" s="33">
        <f>C136</f>
        <v>34319.2</v>
      </c>
      <c r="D135" s="27">
        <f>D136</f>
        <v>33854.3</v>
      </c>
      <c r="E135" s="27">
        <f t="shared" si="4"/>
        <v>98.64536469381572</v>
      </c>
    </row>
    <row r="136" spans="1:5" ht="30.75" customHeight="1">
      <c r="A136" s="24" t="s">
        <v>229</v>
      </c>
      <c r="B136" s="25" t="s">
        <v>302</v>
      </c>
      <c r="C136" s="33">
        <v>34319.2</v>
      </c>
      <c r="D136" s="33">
        <v>33854.3</v>
      </c>
      <c r="E136" s="27">
        <f t="shared" si="4"/>
        <v>98.64536469381572</v>
      </c>
    </row>
    <row r="137" spans="1:5" ht="38.25" customHeight="1">
      <c r="A137" s="21" t="s">
        <v>230</v>
      </c>
      <c r="B137" s="22" t="s">
        <v>304</v>
      </c>
      <c r="C137" s="49">
        <f>C138+C140+C142+C144+C146+C148</f>
        <v>44555</v>
      </c>
      <c r="D137" s="49">
        <f>D138+D140+D142+D144+D146+D148</f>
        <v>43334.79999999999</v>
      </c>
      <c r="E137" s="18">
        <f t="shared" si="4"/>
        <v>97.26136236112667</v>
      </c>
    </row>
    <row r="138" spans="1:5" ht="54" customHeight="1">
      <c r="A138" s="24" t="s">
        <v>231</v>
      </c>
      <c r="B138" s="25" t="s">
        <v>305</v>
      </c>
      <c r="C138" s="26">
        <f>C139</f>
        <v>18443</v>
      </c>
      <c r="D138" s="27">
        <f>D139</f>
        <v>17970.1</v>
      </c>
      <c r="E138" s="27">
        <f t="shared" si="4"/>
        <v>97.43588353304776</v>
      </c>
    </row>
    <row r="139" spans="1:5" ht="69" customHeight="1">
      <c r="A139" s="61" t="s">
        <v>232</v>
      </c>
      <c r="B139" s="25" t="s">
        <v>306</v>
      </c>
      <c r="C139" s="26">
        <v>18443</v>
      </c>
      <c r="D139" s="27">
        <v>17970.1</v>
      </c>
      <c r="E139" s="27">
        <f t="shared" si="4"/>
        <v>97.43588353304776</v>
      </c>
    </row>
    <row r="140" spans="1:5" ht="42.75" customHeight="1">
      <c r="A140" s="24" t="s">
        <v>233</v>
      </c>
      <c r="B140" s="25" t="s">
        <v>307</v>
      </c>
      <c r="C140" s="26">
        <f>C141</f>
        <v>6946</v>
      </c>
      <c r="D140" s="27">
        <f>D141</f>
        <v>6773.5</v>
      </c>
      <c r="E140" s="27">
        <f t="shared" si="4"/>
        <v>97.51655629139073</v>
      </c>
    </row>
    <row r="141" spans="1:5" ht="52.5" customHeight="1">
      <c r="A141" s="61" t="s">
        <v>234</v>
      </c>
      <c r="B141" s="25" t="s">
        <v>308</v>
      </c>
      <c r="C141" s="26">
        <v>6946</v>
      </c>
      <c r="D141" s="26">
        <v>6773.5</v>
      </c>
      <c r="E141" s="27">
        <f t="shared" si="4"/>
        <v>97.51655629139073</v>
      </c>
    </row>
    <row r="142" spans="1:5" ht="90" customHeight="1">
      <c r="A142" s="70" t="s">
        <v>257</v>
      </c>
      <c r="B142" s="71" t="s">
        <v>309</v>
      </c>
      <c r="C142" s="72">
        <f>C143</f>
        <v>13125</v>
      </c>
      <c r="D142" s="73">
        <f>D143</f>
        <v>12667.8</v>
      </c>
      <c r="E142" s="27">
        <f t="shared" si="4"/>
        <v>96.51657142857142</v>
      </c>
    </row>
    <row r="143" spans="1:5" ht="94.5" customHeight="1">
      <c r="A143" s="74" t="s">
        <v>258</v>
      </c>
      <c r="B143" s="71" t="s">
        <v>310</v>
      </c>
      <c r="C143" s="72">
        <f>10500+2625</f>
        <v>13125</v>
      </c>
      <c r="D143" s="73">
        <v>12667.8</v>
      </c>
      <c r="E143" s="27">
        <f t="shared" si="4"/>
        <v>96.51657142857142</v>
      </c>
    </row>
    <row r="144" spans="1:5" ht="59.25" customHeight="1">
      <c r="A144" s="74" t="s">
        <v>259</v>
      </c>
      <c r="B144" s="71" t="s">
        <v>311</v>
      </c>
      <c r="C144" s="72">
        <f>C145</f>
        <v>4788</v>
      </c>
      <c r="D144" s="73">
        <f>D145</f>
        <v>4754.2</v>
      </c>
      <c r="E144" s="27">
        <f t="shared" si="4"/>
        <v>99.29406850459482</v>
      </c>
    </row>
    <row r="145" spans="1:5" ht="64.5" customHeight="1">
      <c r="A145" s="74" t="s">
        <v>260</v>
      </c>
      <c r="B145" s="71" t="s">
        <v>312</v>
      </c>
      <c r="C145" s="72">
        <f>4324+11+6+447</f>
        <v>4788</v>
      </c>
      <c r="D145" s="73">
        <v>4754.2</v>
      </c>
      <c r="E145" s="27">
        <f t="shared" si="4"/>
        <v>99.29406850459482</v>
      </c>
    </row>
    <row r="146" spans="1:5" ht="64.5" customHeight="1">
      <c r="A146" s="75" t="s">
        <v>261</v>
      </c>
      <c r="B146" s="71" t="s">
        <v>313</v>
      </c>
      <c r="C146" s="26">
        <f>C147</f>
        <v>2</v>
      </c>
      <c r="D146" s="27">
        <f>D147</f>
        <v>0</v>
      </c>
      <c r="E146" s="27">
        <f t="shared" si="4"/>
        <v>0</v>
      </c>
    </row>
    <row r="147" spans="1:5" ht="86.25" customHeight="1">
      <c r="A147" s="75" t="s">
        <v>262</v>
      </c>
      <c r="B147" s="63" t="s">
        <v>314</v>
      </c>
      <c r="C147" s="26">
        <f>3-1</f>
        <v>2</v>
      </c>
      <c r="D147" s="27">
        <v>0</v>
      </c>
      <c r="E147" s="27">
        <f t="shared" si="4"/>
        <v>0</v>
      </c>
    </row>
    <row r="148" spans="1:5" ht="100.5" customHeight="1">
      <c r="A148" s="24" t="s">
        <v>263</v>
      </c>
      <c r="B148" s="63" t="s">
        <v>315</v>
      </c>
      <c r="C148" s="26">
        <f>C149</f>
        <v>1251</v>
      </c>
      <c r="D148" s="27">
        <f>D149</f>
        <v>1169.2</v>
      </c>
      <c r="E148" s="27">
        <f t="shared" si="4"/>
        <v>93.46123101518785</v>
      </c>
    </row>
    <row r="149" spans="1:5" ht="97.5" customHeight="1">
      <c r="A149" s="24" t="s">
        <v>264</v>
      </c>
      <c r="B149" s="63" t="s">
        <v>316</v>
      </c>
      <c r="C149" s="26">
        <f>1102+149</f>
        <v>1251</v>
      </c>
      <c r="D149" s="27">
        <v>1169.2</v>
      </c>
      <c r="E149" s="27">
        <f t="shared" si="4"/>
        <v>93.46123101518785</v>
      </c>
    </row>
    <row r="150" spans="1:5" ht="30.75" customHeight="1">
      <c r="A150" s="76" t="s">
        <v>269</v>
      </c>
      <c r="B150" s="77" t="s">
        <v>317</v>
      </c>
      <c r="C150" s="23">
        <f>C151</f>
        <v>104500</v>
      </c>
      <c r="D150" s="23">
        <f>D151</f>
        <v>104500</v>
      </c>
      <c r="E150" s="27">
        <f t="shared" si="4"/>
        <v>100</v>
      </c>
    </row>
    <row r="151" spans="1:5" ht="30.75" customHeight="1">
      <c r="A151" s="78" t="s">
        <v>270</v>
      </c>
      <c r="B151" s="63" t="s">
        <v>318</v>
      </c>
      <c r="C151" s="26">
        <f>C152</f>
        <v>104500</v>
      </c>
      <c r="D151" s="26">
        <f>D152</f>
        <v>104500</v>
      </c>
      <c r="E151" s="27">
        <f t="shared" si="4"/>
        <v>100</v>
      </c>
    </row>
    <row r="152" spans="1:5" ht="30.75" customHeight="1">
      <c r="A152" s="78" t="s">
        <v>271</v>
      </c>
      <c r="B152" s="63" t="s">
        <v>319</v>
      </c>
      <c r="C152" s="26">
        <v>104500</v>
      </c>
      <c r="D152" s="26">
        <v>104500</v>
      </c>
      <c r="E152" s="27">
        <f t="shared" si="4"/>
        <v>100</v>
      </c>
    </row>
    <row r="153" spans="1:5" ht="30.75" customHeight="1">
      <c r="A153" s="76" t="s">
        <v>272</v>
      </c>
      <c r="B153" s="77" t="s">
        <v>320</v>
      </c>
      <c r="C153" s="23">
        <f>C154</f>
        <v>105</v>
      </c>
      <c r="D153" s="23">
        <f>D154</f>
        <v>49</v>
      </c>
      <c r="E153" s="18">
        <f t="shared" si="4"/>
        <v>46.666666666666664</v>
      </c>
    </row>
    <row r="154" spans="1:5" ht="45.75" customHeight="1">
      <c r="A154" s="78" t="s">
        <v>273</v>
      </c>
      <c r="B154" s="63" t="s">
        <v>321</v>
      </c>
      <c r="C154" s="26">
        <f>C155</f>
        <v>105</v>
      </c>
      <c r="D154" s="26">
        <f>D155</f>
        <v>49</v>
      </c>
      <c r="E154" s="27">
        <f t="shared" si="4"/>
        <v>46.666666666666664</v>
      </c>
    </row>
    <row r="155" spans="1:5" ht="42" customHeight="1">
      <c r="A155" s="78" t="s">
        <v>273</v>
      </c>
      <c r="B155" s="63" t="s">
        <v>322</v>
      </c>
      <c r="C155" s="26">
        <v>105</v>
      </c>
      <c r="D155" s="26">
        <v>49</v>
      </c>
      <c r="E155" s="27">
        <f aca="true" t="shared" si="5" ref="E155:E218">D155/C155*100</f>
        <v>46.666666666666664</v>
      </c>
    </row>
    <row r="156" spans="1:5" ht="96" customHeight="1">
      <c r="A156" s="79" t="s">
        <v>249</v>
      </c>
      <c r="B156" s="80" t="s">
        <v>323</v>
      </c>
      <c r="C156" s="81">
        <v>0</v>
      </c>
      <c r="D156" s="81">
        <f>D157</f>
        <v>86.5</v>
      </c>
      <c r="E156" s="27"/>
    </row>
    <row r="157" spans="1:5" ht="129" customHeight="1">
      <c r="A157" s="82" t="s">
        <v>250</v>
      </c>
      <c r="B157" s="83" t="s">
        <v>324</v>
      </c>
      <c r="C157" s="26">
        <v>0</v>
      </c>
      <c r="D157" s="26">
        <f>D158</f>
        <v>86.5</v>
      </c>
      <c r="E157" s="27"/>
    </row>
    <row r="158" spans="1:5" ht="110.25" customHeight="1">
      <c r="A158" s="82" t="s">
        <v>251</v>
      </c>
      <c r="B158" s="83" t="s">
        <v>325</v>
      </c>
      <c r="C158" s="26">
        <v>0</v>
      </c>
      <c r="D158" s="26">
        <f>D159</f>
        <v>86.5</v>
      </c>
      <c r="E158" s="27"/>
    </row>
    <row r="159" spans="1:5" ht="56.25" customHeight="1">
      <c r="A159" s="82" t="s">
        <v>252</v>
      </c>
      <c r="B159" s="83" t="s">
        <v>326</v>
      </c>
      <c r="C159" s="26">
        <v>0</v>
      </c>
      <c r="D159" s="26">
        <f>D160</f>
        <v>86.5</v>
      </c>
      <c r="E159" s="27"/>
    </row>
    <row r="160" spans="1:5" ht="60.75" customHeight="1">
      <c r="A160" s="82" t="s">
        <v>253</v>
      </c>
      <c r="B160" s="83" t="s">
        <v>327</v>
      </c>
      <c r="C160" s="26">
        <v>0</v>
      </c>
      <c r="D160" s="26">
        <v>86.5</v>
      </c>
      <c r="E160" s="27"/>
    </row>
    <row r="161" spans="1:5" ht="60.75" customHeight="1">
      <c r="A161" s="84" t="s">
        <v>274</v>
      </c>
      <c r="B161" s="85" t="s">
        <v>328</v>
      </c>
      <c r="C161" s="23">
        <f>C162</f>
        <v>57.5</v>
      </c>
      <c r="D161" s="23">
        <f>D162</f>
        <v>-5197.2</v>
      </c>
      <c r="E161" s="18">
        <f t="shared" si="5"/>
        <v>-9038.608695652174</v>
      </c>
    </row>
    <row r="162" spans="1:5" ht="63" customHeight="1">
      <c r="A162" s="78" t="s">
        <v>275</v>
      </c>
      <c r="B162" s="63" t="s">
        <v>329</v>
      </c>
      <c r="C162" s="26">
        <f>C164</f>
        <v>57.5</v>
      </c>
      <c r="D162" s="26">
        <f>D163+D164</f>
        <v>-5197.2</v>
      </c>
      <c r="E162" s="27">
        <f t="shared" si="5"/>
        <v>-9038.608695652174</v>
      </c>
    </row>
    <row r="163" spans="1:5" ht="65.25" customHeight="1">
      <c r="A163" s="78" t="s">
        <v>254</v>
      </c>
      <c r="B163" s="63" t="s">
        <v>330</v>
      </c>
      <c r="C163" s="26">
        <v>0</v>
      </c>
      <c r="D163" s="26">
        <v>-128.9</v>
      </c>
      <c r="E163" s="27"/>
    </row>
    <row r="164" spans="1:5" ht="70.5" customHeight="1">
      <c r="A164" s="78" t="s">
        <v>276</v>
      </c>
      <c r="B164" s="63" t="s">
        <v>331</v>
      </c>
      <c r="C164" s="26">
        <v>57.5</v>
      </c>
      <c r="D164" s="26">
        <v>-5068.3</v>
      </c>
      <c r="E164" s="27">
        <f t="shared" si="5"/>
        <v>-8814.434782608696</v>
      </c>
    </row>
    <row r="165" spans="1:5" ht="30.75" customHeight="1">
      <c r="A165" s="16" t="s">
        <v>353</v>
      </c>
      <c r="B165" s="51">
        <v>112</v>
      </c>
      <c r="C165" s="52">
        <f>C166+C171</f>
        <v>830985.3</v>
      </c>
      <c r="D165" s="52">
        <f>D166+D171</f>
        <v>814581.2</v>
      </c>
      <c r="E165" s="18">
        <f t="shared" si="5"/>
        <v>98.02594582599716</v>
      </c>
    </row>
    <row r="166" spans="1:6" ht="30.75" customHeight="1">
      <c r="A166" s="19" t="s">
        <v>291</v>
      </c>
      <c r="B166" s="86" t="s">
        <v>356</v>
      </c>
      <c r="C166" s="52">
        <f>C167</f>
        <v>0</v>
      </c>
      <c r="D166" s="87">
        <f>D167</f>
        <v>37.1</v>
      </c>
      <c r="E166" s="27"/>
      <c r="F166" s="1"/>
    </row>
    <row r="167" spans="1:6" ht="42" customHeight="1">
      <c r="A167" s="68" t="s">
        <v>184</v>
      </c>
      <c r="B167" s="86" t="s">
        <v>357</v>
      </c>
      <c r="C167" s="49">
        <v>0</v>
      </c>
      <c r="D167" s="88">
        <f>D168</f>
        <v>37.1</v>
      </c>
      <c r="E167" s="27"/>
      <c r="F167" s="1"/>
    </row>
    <row r="168" spans="1:6" ht="151.5" customHeight="1">
      <c r="A168" s="24" t="s">
        <v>195</v>
      </c>
      <c r="B168" s="2" t="s">
        <v>358</v>
      </c>
      <c r="C168" s="33">
        <v>0</v>
      </c>
      <c r="D168" s="40">
        <f>D169</f>
        <v>37.1</v>
      </c>
      <c r="E168" s="27"/>
      <c r="F168" s="1"/>
    </row>
    <row r="169" spans="1:6" ht="108" customHeight="1">
      <c r="A169" s="24" t="s">
        <v>196</v>
      </c>
      <c r="B169" s="2" t="s">
        <v>359</v>
      </c>
      <c r="C169" s="33">
        <v>0</v>
      </c>
      <c r="D169" s="40">
        <f>D170</f>
        <v>37.1</v>
      </c>
      <c r="E169" s="27"/>
      <c r="F169" s="1"/>
    </row>
    <row r="170" spans="1:6" ht="106.5" customHeight="1">
      <c r="A170" s="24" t="s">
        <v>197</v>
      </c>
      <c r="B170" s="2" t="s">
        <v>360</v>
      </c>
      <c r="C170" s="27">
        <v>0</v>
      </c>
      <c r="D170" s="40">
        <v>37.1</v>
      </c>
      <c r="E170" s="27"/>
      <c r="F170" s="1"/>
    </row>
    <row r="171" spans="1:6" ht="39" customHeight="1">
      <c r="A171" s="21" t="s">
        <v>208</v>
      </c>
      <c r="B171" s="89" t="s">
        <v>361</v>
      </c>
      <c r="C171" s="49">
        <f>C172+C189+C197+C192</f>
        <v>830985.3</v>
      </c>
      <c r="D171" s="49">
        <f>D172+D189+D197+D192</f>
        <v>814544.1</v>
      </c>
      <c r="E171" s="18">
        <f t="shared" si="5"/>
        <v>98.02148124641916</v>
      </c>
      <c r="F171" s="1"/>
    </row>
    <row r="172" spans="1:6" ht="65.25" customHeight="1">
      <c r="A172" s="21" t="s">
        <v>209</v>
      </c>
      <c r="B172" s="89" t="s">
        <v>362</v>
      </c>
      <c r="C172" s="49">
        <f>C173+C180</f>
        <v>830985.3</v>
      </c>
      <c r="D172" s="49">
        <f>D173+D180</f>
        <v>816258.3</v>
      </c>
      <c r="E172" s="18">
        <f t="shared" si="5"/>
        <v>98.22776648395586</v>
      </c>
      <c r="F172" s="1"/>
    </row>
    <row r="173" spans="1:6" ht="65.25" customHeight="1">
      <c r="A173" s="21" t="s">
        <v>213</v>
      </c>
      <c r="B173" s="89" t="s">
        <v>363</v>
      </c>
      <c r="C173" s="49">
        <f>C174+C176+C178</f>
        <v>21727.3</v>
      </c>
      <c r="D173" s="49">
        <f>D174+D176+D178</f>
        <v>15140.599999999999</v>
      </c>
      <c r="E173" s="18">
        <f t="shared" si="5"/>
        <v>69.68468240416435</v>
      </c>
      <c r="F173" s="1"/>
    </row>
    <row r="174" spans="1:5" ht="76.5" customHeight="1">
      <c r="A174" s="61" t="s">
        <v>216</v>
      </c>
      <c r="B174" s="2" t="s">
        <v>364</v>
      </c>
      <c r="C174" s="44">
        <f>C175</f>
        <v>4518.3</v>
      </c>
      <c r="D174" s="44">
        <f>D175</f>
        <v>3161.2</v>
      </c>
      <c r="E174" s="27">
        <f t="shared" si="5"/>
        <v>69.96436712923001</v>
      </c>
    </row>
    <row r="175" spans="1:5" ht="91.5" customHeight="1">
      <c r="A175" s="61" t="s">
        <v>217</v>
      </c>
      <c r="B175" s="2" t="s">
        <v>365</v>
      </c>
      <c r="C175" s="26">
        <v>4518.3</v>
      </c>
      <c r="D175" s="26">
        <v>3161.2</v>
      </c>
      <c r="E175" s="27">
        <f t="shared" si="5"/>
        <v>69.96436712923001</v>
      </c>
    </row>
    <row r="176" spans="1:5" ht="78" customHeight="1">
      <c r="A176" s="61" t="s">
        <v>220</v>
      </c>
      <c r="B176" s="2" t="s">
        <v>366</v>
      </c>
      <c r="C176" s="26">
        <f>C177</f>
        <v>13150</v>
      </c>
      <c r="D176" s="26">
        <f>D177</f>
        <v>10272.9</v>
      </c>
      <c r="E176" s="27">
        <f t="shared" si="5"/>
        <v>78.1209125475285</v>
      </c>
    </row>
    <row r="177" spans="1:5" ht="88.5" customHeight="1">
      <c r="A177" s="61" t="s">
        <v>221</v>
      </c>
      <c r="B177" s="2" t="s">
        <v>367</v>
      </c>
      <c r="C177" s="26">
        <v>13150</v>
      </c>
      <c r="D177" s="26">
        <v>10272.9</v>
      </c>
      <c r="E177" s="27">
        <f t="shared" si="5"/>
        <v>78.1209125475285</v>
      </c>
    </row>
    <row r="178" spans="1:5" ht="30.75" customHeight="1">
      <c r="A178" s="24" t="s">
        <v>228</v>
      </c>
      <c r="B178" s="2" t="s">
        <v>368</v>
      </c>
      <c r="C178" s="26">
        <f>C179</f>
        <v>4059</v>
      </c>
      <c r="D178" s="26">
        <f>D179</f>
        <v>1706.5</v>
      </c>
      <c r="E178" s="27">
        <f t="shared" si="5"/>
        <v>42.04237496920424</v>
      </c>
    </row>
    <row r="179" spans="1:5" ht="21" customHeight="1">
      <c r="A179" s="24" t="s">
        <v>229</v>
      </c>
      <c r="B179" s="2" t="s">
        <v>369</v>
      </c>
      <c r="C179" s="26">
        <v>4059</v>
      </c>
      <c r="D179" s="26">
        <v>1706.5</v>
      </c>
      <c r="E179" s="27">
        <f t="shared" si="5"/>
        <v>42.04237496920424</v>
      </c>
    </row>
    <row r="180" spans="1:5" ht="51" customHeight="1">
      <c r="A180" s="21" t="s">
        <v>230</v>
      </c>
      <c r="B180" s="90" t="s">
        <v>370</v>
      </c>
      <c r="C180" s="23">
        <f>C181+C183+C185+C187</f>
        <v>809258</v>
      </c>
      <c r="D180" s="23">
        <f>D181+D183+D185+D187</f>
        <v>801117.7000000001</v>
      </c>
      <c r="E180" s="27">
        <f t="shared" si="5"/>
        <v>98.99410324025219</v>
      </c>
    </row>
    <row r="181" spans="1:5" ht="45.75" customHeight="1">
      <c r="A181" s="24" t="s">
        <v>233</v>
      </c>
      <c r="B181" s="2" t="s">
        <v>371</v>
      </c>
      <c r="C181" s="26">
        <f>C182</f>
        <v>21119</v>
      </c>
      <c r="D181" s="26">
        <f>D182</f>
        <v>21037.7</v>
      </c>
      <c r="E181" s="27">
        <f t="shared" si="5"/>
        <v>99.61503859084237</v>
      </c>
    </row>
    <row r="182" spans="1:5" ht="54" customHeight="1">
      <c r="A182" s="61" t="s">
        <v>234</v>
      </c>
      <c r="B182" s="2" t="s">
        <v>372</v>
      </c>
      <c r="C182" s="26">
        <v>21119</v>
      </c>
      <c r="D182" s="26">
        <v>21037.7</v>
      </c>
      <c r="E182" s="27">
        <f t="shared" si="5"/>
        <v>99.61503859084237</v>
      </c>
    </row>
    <row r="183" spans="1:5" ht="115.5" customHeight="1">
      <c r="A183" s="24" t="s">
        <v>255</v>
      </c>
      <c r="B183" s="91" t="s">
        <v>373</v>
      </c>
      <c r="C183" s="26">
        <f>C184</f>
        <v>18796</v>
      </c>
      <c r="D183" s="26">
        <f>D184</f>
        <v>15354.7</v>
      </c>
      <c r="E183" s="27">
        <f t="shared" si="5"/>
        <v>81.69131730155352</v>
      </c>
    </row>
    <row r="184" spans="1:5" ht="101.25" customHeight="1">
      <c r="A184" s="24" t="s">
        <v>256</v>
      </c>
      <c r="B184" s="91" t="s">
        <v>374</v>
      </c>
      <c r="C184" s="26">
        <f>22381-3585</f>
        <v>18796</v>
      </c>
      <c r="D184" s="26">
        <v>15354.7</v>
      </c>
      <c r="E184" s="27">
        <f t="shared" si="5"/>
        <v>81.69131730155352</v>
      </c>
    </row>
    <row r="185" spans="1:5" ht="90.75" customHeight="1">
      <c r="A185" s="24" t="s">
        <v>265</v>
      </c>
      <c r="B185" s="91" t="s">
        <v>375</v>
      </c>
      <c r="C185" s="26">
        <f>C186</f>
        <v>6614</v>
      </c>
      <c r="D185" s="26">
        <f>D186</f>
        <v>6131.4</v>
      </c>
      <c r="E185" s="27">
        <f t="shared" si="5"/>
        <v>92.70335651648018</v>
      </c>
    </row>
    <row r="186" spans="1:5" ht="92.25" customHeight="1">
      <c r="A186" s="24" t="s">
        <v>266</v>
      </c>
      <c r="B186" s="91" t="s">
        <v>376</v>
      </c>
      <c r="C186" s="26">
        <v>6614</v>
      </c>
      <c r="D186" s="26">
        <v>6131.4</v>
      </c>
      <c r="E186" s="27">
        <f t="shared" si="5"/>
        <v>92.70335651648018</v>
      </c>
    </row>
    <row r="187" spans="1:5" ht="30.75" customHeight="1">
      <c r="A187" s="75" t="s">
        <v>267</v>
      </c>
      <c r="B187" s="91" t="s">
        <v>377</v>
      </c>
      <c r="C187" s="26">
        <f>C188</f>
        <v>762729</v>
      </c>
      <c r="D187" s="26">
        <f>D188</f>
        <v>758593.9</v>
      </c>
      <c r="E187" s="27">
        <f t="shared" si="5"/>
        <v>99.45785462464389</v>
      </c>
    </row>
    <row r="188" spans="1:5" ht="30.75" customHeight="1">
      <c r="A188" s="75" t="s">
        <v>268</v>
      </c>
      <c r="B188" s="91" t="s">
        <v>378</v>
      </c>
      <c r="C188" s="26">
        <v>762729</v>
      </c>
      <c r="D188" s="26">
        <v>758593.9</v>
      </c>
      <c r="E188" s="27">
        <f t="shared" si="5"/>
        <v>99.45785462464389</v>
      </c>
    </row>
    <row r="189" spans="1:5" ht="30.75" customHeight="1">
      <c r="A189" s="76" t="s">
        <v>272</v>
      </c>
      <c r="B189" s="92" t="s">
        <v>379</v>
      </c>
      <c r="C189" s="49">
        <f>C190</f>
        <v>0</v>
      </c>
      <c r="D189" s="18">
        <f>D190</f>
        <v>354</v>
      </c>
      <c r="E189" s="27"/>
    </row>
    <row r="190" spans="1:5" ht="40.5" customHeight="1">
      <c r="A190" s="78" t="s">
        <v>273</v>
      </c>
      <c r="B190" s="91" t="s">
        <v>380</v>
      </c>
      <c r="C190" s="33">
        <f>C191</f>
        <v>0</v>
      </c>
      <c r="D190" s="27">
        <f>D191</f>
        <v>354</v>
      </c>
      <c r="E190" s="27"/>
    </row>
    <row r="191" spans="1:5" ht="39.75" customHeight="1">
      <c r="A191" s="78" t="s">
        <v>273</v>
      </c>
      <c r="B191" s="91" t="s">
        <v>381</v>
      </c>
      <c r="C191" s="33">
        <v>0</v>
      </c>
      <c r="D191" s="27">
        <v>354</v>
      </c>
      <c r="E191" s="27"/>
    </row>
    <row r="192" spans="1:5" ht="85.5" customHeight="1">
      <c r="A192" s="79" t="s">
        <v>249</v>
      </c>
      <c r="B192" s="80" t="s">
        <v>382</v>
      </c>
      <c r="C192" s="49">
        <f aca="true" t="shared" si="6" ref="C192:D195">C193</f>
        <v>0</v>
      </c>
      <c r="D192" s="18">
        <f t="shared" si="6"/>
        <v>16.6</v>
      </c>
      <c r="E192" s="27"/>
    </row>
    <row r="193" spans="1:5" ht="121.5" customHeight="1">
      <c r="A193" s="82" t="s">
        <v>250</v>
      </c>
      <c r="B193" s="93" t="s">
        <v>383</v>
      </c>
      <c r="C193" s="33">
        <f t="shared" si="6"/>
        <v>0</v>
      </c>
      <c r="D193" s="27">
        <f t="shared" si="6"/>
        <v>16.6</v>
      </c>
      <c r="E193" s="27"/>
    </row>
    <row r="194" spans="1:5" ht="104.25" customHeight="1">
      <c r="A194" s="82" t="s">
        <v>251</v>
      </c>
      <c r="B194" s="93" t="s">
        <v>384</v>
      </c>
      <c r="C194" s="33">
        <f t="shared" si="6"/>
        <v>0</v>
      </c>
      <c r="D194" s="27">
        <f t="shared" si="6"/>
        <v>16.6</v>
      </c>
      <c r="E194" s="27"/>
    </row>
    <row r="195" spans="1:5" ht="59.25" customHeight="1">
      <c r="A195" s="82" t="s">
        <v>252</v>
      </c>
      <c r="B195" s="93" t="s">
        <v>385</v>
      </c>
      <c r="C195" s="33">
        <f t="shared" si="6"/>
        <v>0</v>
      </c>
      <c r="D195" s="27">
        <f t="shared" si="6"/>
        <v>16.6</v>
      </c>
      <c r="E195" s="27"/>
    </row>
    <row r="196" spans="1:5" ht="64.5" customHeight="1">
      <c r="A196" s="82" t="s">
        <v>253</v>
      </c>
      <c r="B196" s="93" t="s">
        <v>386</v>
      </c>
      <c r="C196" s="33">
        <v>0</v>
      </c>
      <c r="D196" s="27">
        <v>16.6</v>
      </c>
      <c r="E196" s="27"/>
    </row>
    <row r="197" spans="1:5" ht="75" customHeight="1">
      <c r="A197" s="84" t="s">
        <v>274</v>
      </c>
      <c r="B197" s="80" t="s">
        <v>387</v>
      </c>
      <c r="C197" s="49">
        <f>C198</f>
        <v>0</v>
      </c>
      <c r="D197" s="18">
        <f>D198</f>
        <v>-2084.8</v>
      </c>
      <c r="E197" s="27"/>
    </row>
    <row r="198" spans="1:5" ht="85.5" customHeight="1">
      <c r="A198" s="78" t="s">
        <v>275</v>
      </c>
      <c r="B198" s="91" t="s">
        <v>388</v>
      </c>
      <c r="C198" s="33">
        <f>C199</f>
        <v>0</v>
      </c>
      <c r="D198" s="27">
        <f>D199</f>
        <v>-2084.8</v>
      </c>
      <c r="E198" s="27"/>
    </row>
    <row r="199" spans="1:5" ht="79.5" customHeight="1">
      <c r="A199" s="94" t="s">
        <v>276</v>
      </c>
      <c r="B199" s="95" t="s">
        <v>389</v>
      </c>
      <c r="C199" s="27">
        <v>0</v>
      </c>
      <c r="D199" s="27">
        <v>-2084.8</v>
      </c>
      <c r="E199" s="27"/>
    </row>
    <row r="200" spans="1:5" ht="41.25" customHeight="1">
      <c r="A200" s="96" t="s">
        <v>409</v>
      </c>
      <c r="B200" s="97">
        <v>115</v>
      </c>
      <c r="C200" s="52">
        <f aca="true" t="shared" si="7" ref="C200:D202">C201</f>
        <v>267</v>
      </c>
      <c r="D200" s="98">
        <f t="shared" si="7"/>
        <v>267</v>
      </c>
      <c r="E200" s="18">
        <f>D200/C200*100</f>
        <v>100</v>
      </c>
    </row>
    <row r="201" spans="1:5" ht="41.25" customHeight="1">
      <c r="A201" s="21" t="s">
        <v>208</v>
      </c>
      <c r="B201" s="22" t="s">
        <v>116</v>
      </c>
      <c r="C201" s="49">
        <f t="shared" si="7"/>
        <v>267</v>
      </c>
      <c r="D201" s="18">
        <f t="shared" si="7"/>
        <v>267</v>
      </c>
      <c r="E201" s="18">
        <f t="shared" si="5"/>
        <v>100</v>
      </c>
    </row>
    <row r="202" spans="1:5" ht="62.25" customHeight="1">
      <c r="A202" s="21" t="s">
        <v>209</v>
      </c>
      <c r="B202" s="22" t="s">
        <v>117</v>
      </c>
      <c r="C202" s="49">
        <f t="shared" si="7"/>
        <v>267</v>
      </c>
      <c r="D202" s="18">
        <f t="shared" si="7"/>
        <v>267</v>
      </c>
      <c r="E202" s="18">
        <f t="shared" si="5"/>
        <v>100</v>
      </c>
    </row>
    <row r="203" spans="1:5" ht="41.25" customHeight="1">
      <c r="A203" s="21" t="s">
        <v>210</v>
      </c>
      <c r="B203" s="90" t="s">
        <v>420</v>
      </c>
      <c r="C203" s="23">
        <f>C204</f>
        <v>267</v>
      </c>
      <c r="D203" s="23">
        <f>D204</f>
        <v>267</v>
      </c>
      <c r="E203" s="18">
        <f t="shared" si="5"/>
        <v>100</v>
      </c>
    </row>
    <row r="204" spans="1:5" ht="41.25" customHeight="1">
      <c r="A204" s="61" t="s">
        <v>211</v>
      </c>
      <c r="B204" s="2" t="s">
        <v>419</v>
      </c>
      <c r="C204" s="26">
        <f>C205</f>
        <v>267</v>
      </c>
      <c r="D204" s="26">
        <f>D205</f>
        <v>267</v>
      </c>
      <c r="E204" s="27">
        <f t="shared" si="5"/>
        <v>100</v>
      </c>
    </row>
    <row r="205" spans="1:5" ht="41.25" customHeight="1">
      <c r="A205" s="61" t="s">
        <v>212</v>
      </c>
      <c r="B205" s="2" t="s">
        <v>418</v>
      </c>
      <c r="C205" s="26">
        <f>593-326</f>
        <v>267</v>
      </c>
      <c r="D205" s="26">
        <v>267</v>
      </c>
      <c r="E205" s="27">
        <f t="shared" si="5"/>
        <v>100</v>
      </c>
    </row>
    <row r="206" spans="1:5" ht="38.25" customHeight="1">
      <c r="A206" s="16" t="s">
        <v>390</v>
      </c>
      <c r="B206" s="51">
        <v>116</v>
      </c>
      <c r="C206" s="52">
        <f>C207+C212</f>
        <v>631</v>
      </c>
      <c r="D206" s="98">
        <f>D207+D212</f>
        <v>742.8</v>
      </c>
      <c r="E206" s="18">
        <f t="shared" si="5"/>
        <v>117.71790808240887</v>
      </c>
    </row>
    <row r="207" spans="1:5" ht="30.75" customHeight="1">
      <c r="A207" s="19" t="s">
        <v>291</v>
      </c>
      <c r="B207" s="86" t="s">
        <v>391</v>
      </c>
      <c r="C207" s="49">
        <f aca="true" t="shared" si="8" ref="C207:D210">C208</f>
        <v>605</v>
      </c>
      <c r="D207" s="88">
        <f t="shared" si="8"/>
        <v>697.8</v>
      </c>
      <c r="E207" s="18">
        <f t="shared" si="5"/>
        <v>115.3388429752066</v>
      </c>
    </row>
    <row r="208" spans="1:5" ht="30.75" customHeight="1">
      <c r="A208" s="21" t="s">
        <v>171</v>
      </c>
      <c r="B208" s="90" t="s">
        <v>410</v>
      </c>
      <c r="C208" s="49">
        <f t="shared" si="8"/>
        <v>605</v>
      </c>
      <c r="D208" s="88">
        <f t="shared" si="8"/>
        <v>697.8</v>
      </c>
      <c r="E208" s="18">
        <f t="shared" si="5"/>
        <v>115.3388429752066</v>
      </c>
    </row>
    <row r="209" spans="1:5" ht="30.75" customHeight="1">
      <c r="A209" s="24" t="s">
        <v>172</v>
      </c>
      <c r="B209" s="2" t="s">
        <v>392</v>
      </c>
      <c r="C209" s="33">
        <f t="shared" si="8"/>
        <v>605</v>
      </c>
      <c r="D209" s="40">
        <f t="shared" si="8"/>
        <v>697.8</v>
      </c>
      <c r="E209" s="27">
        <f t="shared" si="5"/>
        <v>115.3388429752066</v>
      </c>
    </row>
    <row r="210" spans="1:5" ht="22.5" customHeight="1">
      <c r="A210" s="24" t="s">
        <v>173</v>
      </c>
      <c r="B210" s="2" t="s">
        <v>393</v>
      </c>
      <c r="C210" s="33">
        <f t="shared" si="8"/>
        <v>605</v>
      </c>
      <c r="D210" s="40">
        <f t="shared" si="8"/>
        <v>697.8</v>
      </c>
      <c r="E210" s="27">
        <f t="shared" si="5"/>
        <v>115.3388429752066</v>
      </c>
    </row>
    <row r="211" spans="1:5" ht="34.5" customHeight="1">
      <c r="A211" s="24" t="s">
        <v>174</v>
      </c>
      <c r="B211" s="2" t="s">
        <v>394</v>
      </c>
      <c r="C211" s="33">
        <v>605</v>
      </c>
      <c r="D211" s="40">
        <v>697.8</v>
      </c>
      <c r="E211" s="27">
        <f t="shared" si="5"/>
        <v>115.3388429752066</v>
      </c>
    </row>
    <row r="212" spans="1:5" ht="30.75" customHeight="1">
      <c r="A212" s="68" t="s">
        <v>184</v>
      </c>
      <c r="B212" s="86" t="s">
        <v>395</v>
      </c>
      <c r="C212" s="49">
        <f aca="true" t="shared" si="9" ref="C212:D214">C213</f>
        <v>26</v>
      </c>
      <c r="D212" s="18">
        <f t="shared" si="9"/>
        <v>45</v>
      </c>
      <c r="E212" s="18">
        <f t="shared" si="5"/>
        <v>173.0769230769231</v>
      </c>
    </row>
    <row r="213" spans="1:5" ht="30.75" customHeight="1">
      <c r="A213" s="31" t="s">
        <v>185</v>
      </c>
      <c r="B213" s="32" t="s">
        <v>396</v>
      </c>
      <c r="C213" s="33">
        <f t="shared" si="9"/>
        <v>26</v>
      </c>
      <c r="D213" s="27">
        <f t="shared" si="9"/>
        <v>45</v>
      </c>
      <c r="E213" s="27">
        <f t="shared" si="5"/>
        <v>173.0769230769231</v>
      </c>
    </row>
    <row r="214" spans="1:5" ht="30.75" customHeight="1">
      <c r="A214" s="24" t="s">
        <v>190</v>
      </c>
      <c r="B214" s="2" t="s">
        <v>397</v>
      </c>
      <c r="C214" s="33">
        <f t="shared" si="9"/>
        <v>26</v>
      </c>
      <c r="D214" s="27">
        <f t="shared" si="9"/>
        <v>45</v>
      </c>
      <c r="E214" s="27">
        <f t="shared" si="5"/>
        <v>173.0769230769231</v>
      </c>
    </row>
    <row r="215" spans="1:5" ht="30.75" customHeight="1">
      <c r="A215" s="29" t="s">
        <v>191</v>
      </c>
      <c r="B215" s="99" t="s">
        <v>398</v>
      </c>
      <c r="C215" s="33">
        <v>26</v>
      </c>
      <c r="D215" s="27">
        <v>45</v>
      </c>
      <c r="E215" s="27">
        <f t="shared" si="5"/>
        <v>173.0769230769231</v>
      </c>
    </row>
    <row r="216" spans="1:5" ht="30.75" customHeight="1">
      <c r="A216" s="51" t="s">
        <v>408</v>
      </c>
      <c r="B216" s="51">
        <v>161</v>
      </c>
      <c r="C216" s="52">
        <f aca="true" t="shared" si="10" ref="C216:D219">C217</f>
        <v>30</v>
      </c>
      <c r="D216" s="98">
        <f t="shared" si="10"/>
        <v>30</v>
      </c>
      <c r="E216" s="18">
        <f t="shared" si="5"/>
        <v>100</v>
      </c>
    </row>
    <row r="217" spans="1:5" ht="30.75" customHeight="1">
      <c r="A217" s="21" t="s">
        <v>184</v>
      </c>
      <c r="B217" s="90" t="s">
        <v>421</v>
      </c>
      <c r="C217" s="49">
        <f t="shared" si="10"/>
        <v>30</v>
      </c>
      <c r="D217" s="18">
        <f t="shared" si="10"/>
        <v>30</v>
      </c>
      <c r="E217" s="18">
        <f t="shared" si="5"/>
        <v>100</v>
      </c>
    </row>
    <row r="218" spans="1:5" ht="30.75" customHeight="1">
      <c r="A218" s="3" t="s">
        <v>198</v>
      </c>
      <c r="B218" s="2" t="s">
        <v>422</v>
      </c>
      <c r="C218" s="33">
        <f t="shared" si="10"/>
        <v>30</v>
      </c>
      <c r="D218" s="27">
        <f t="shared" si="10"/>
        <v>30</v>
      </c>
      <c r="E218" s="27">
        <f t="shared" si="5"/>
        <v>100</v>
      </c>
    </row>
    <row r="219" spans="1:5" ht="30.75" customHeight="1">
      <c r="A219" s="24" t="s">
        <v>199</v>
      </c>
      <c r="B219" s="2" t="s">
        <v>423</v>
      </c>
      <c r="C219" s="33">
        <f t="shared" si="10"/>
        <v>30</v>
      </c>
      <c r="D219" s="27">
        <f t="shared" si="10"/>
        <v>30</v>
      </c>
      <c r="E219" s="27">
        <f aca="true" t="shared" si="11" ref="E219:E225">D219/C219*100</f>
        <v>100</v>
      </c>
    </row>
    <row r="220" spans="1:5" ht="30.75" customHeight="1">
      <c r="A220" s="24" t="s">
        <v>200</v>
      </c>
      <c r="B220" s="2" t="s">
        <v>424</v>
      </c>
      <c r="C220" s="33">
        <v>30</v>
      </c>
      <c r="D220" s="27">
        <v>30</v>
      </c>
      <c r="E220" s="27">
        <f t="shared" si="11"/>
        <v>100</v>
      </c>
    </row>
    <row r="221" spans="1:5" ht="36" customHeight="1">
      <c r="A221" s="100" t="s">
        <v>337</v>
      </c>
      <c r="B221" s="51">
        <v>182</v>
      </c>
      <c r="C221" s="52">
        <f>C222</f>
        <v>863882</v>
      </c>
      <c r="D221" s="52">
        <f>D222</f>
        <v>920898.3999999999</v>
      </c>
      <c r="E221" s="18">
        <f t="shared" si="11"/>
        <v>106.6000217622314</v>
      </c>
    </row>
    <row r="222" spans="1:5" ht="15.75" customHeight="1">
      <c r="A222" s="101" t="s">
        <v>291</v>
      </c>
      <c r="B222" s="54" t="s">
        <v>5</v>
      </c>
      <c r="C222" s="102">
        <f>C223+C242+C278+C295+C299</f>
        <v>863882</v>
      </c>
      <c r="D222" s="102">
        <f>D223+D242+D278+D295+D299</f>
        <v>920898.3999999999</v>
      </c>
      <c r="E222" s="18">
        <f t="shared" si="11"/>
        <v>106.6000217622314</v>
      </c>
    </row>
    <row r="223" spans="1:5" ht="15.75" customHeight="1">
      <c r="A223" s="103" t="s">
        <v>292</v>
      </c>
      <c r="B223" s="22" t="s">
        <v>4</v>
      </c>
      <c r="C223" s="23">
        <f>C224</f>
        <v>562133</v>
      </c>
      <c r="D223" s="23">
        <f>D224</f>
        <v>609091.7999999999</v>
      </c>
      <c r="E223" s="18">
        <f t="shared" si="11"/>
        <v>108.35368142414694</v>
      </c>
    </row>
    <row r="224" spans="1:5" ht="15" customHeight="1">
      <c r="A224" s="104" t="s">
        <v>293</v>
      </c>
      <c r="B224" s="25" t="s">
        <v>3</v>
      </c>
      <c r="C224" s="26">
        <f>C225+C231+C235+C240</f>
        <v>562133</v>
      </c>
      <c r="D224" s="26">
        <f>D225+D231+D235+D240</f>
        <v>609091.7999999999</v>
      </c>
      <c r="E224" s="27">
        <f t="shared" si="11"/>
        <v>108.35368142414694</v>
      </c>
    </row>
    <row r="225" spans="1:5" ht="97.5" customHeight="1">
      <c r="A225" s="24" t="s">
        <v>294</v>
      </c>
      <c r="B225" s="25" t="s">
        <v>2</v>
      </c>
      <c r="C225" s="26">
        <f>656680+20000-192919+53132+4732+7678</f>
        <v>549303</v>
      </c>
      <c r="D225" s="26">
        <v>595982.7</v>
      </c>
      <c r="E225" s="27">
        <f t="shared" si="11"/>
        <v>108.4979874495497</v>
      </c>
    </row>
    <row r="226" spans="1:5" ht="148.5" customHeight="1">
      <c r="A226" s="3" t="s">
        <v>453</v>
      </c>
      <c r="B226" s="2" t="s">
        <v>545</v>
      </c>
      <c r="C226" s="105"/>
      <c r="D226" s="105">
        <v>595777</v>
      </c>
      <c r="E226" s="27"/>
    </row>
    <row r="227" spans="1:5" ht="117" customHeight="1">
      <c r="A227" s="3" t="s">
        <v>454</v>
      </c>
      <c r="B227" s="2" t="s">
        <v>544</v>
      </c>
      <c r="C227" s="105"/>
      <c r="D227" s="105">
        <v>112.9</v>
      </c>
      <c r="E227" s="27"/>
    </row>
    <row r="228" spans="1:5" ht="138" customHeight="1">
      <c r="A228" s="3" t="s">
        <v>455</v>
      </c>
      <c r="B228" s="2" t="s">
        <v>543</v>
      </c>
      <c r="C228" s="105"/>
      <c r="D228" s="105">
        <v>85.5</v>
      </c>
      <c r="E228" s="27"/>
    </row>
    <row r="229" spans="1:5" ht="117" customHeight="1">
      <c r="A229" s="3" t="s">
        <v>456</v>
      </c>
      <c r="B229" s="2" t="s">
        <v>542</v>
      </c>
      <c r="C229" s="105"/>
      <c r="D229" s="105">
        <v>7.4</v>
      </c>
      <c r="E229" s="27"/>
    </row>
    <row r="230" spans="1:5" ht="136.5" customHeight="1">
      <c r="A230" s="3" t="s">
        <v>457</v>
      </c>
      <c r="B230" s="2" t="s">
        <v>541</v>
      </c>
      <c r="C230" s="105"/>
      <c r="D230" s="105">
        <v>-0.1</v>
      </c>
      <c r="E230" s="27"/>
    </row>
    <row r="231" spans="1:5" ht="135" customHeight="1">
      <c r="A231" s="24" t="s">
        <v>295</v>
      </c>
      <c r="B231" s="25" t="s">
        <v>6</v>
      </c>
      <c r="C231" s="26">
        <f>4029+1000+270+1306</f>
        <v>6605</v>
      </c>
      <c r="D231" s="26">
        <v>6634.6</v>
      </c>
      <c r="E231" s="27">
        <f>D231/C231*100</f>
        <v>100.44814534443604</v>
      </c>
    </row>
    <row r="232" spans="1:5" ht="184.5" customHeight="1">
      <c r="A232" s="3" t="s">
        <v>458</v>
      </c>
      <c r="B232" s="2" t="s">
        <v>540</v>
      </c>
      <c r="C232" s="105"/>
      <c r="D232" s="105">
        <v>6624.8</v>
      </c>
      <c r="E232" s="106"/>
    </row>
    <row r="233" spans="1:5" ht="163.5" customHeight="1">
      <c r="A233" s="3" t="s">
        <v>459</v>
      </c>
      <c r="B233" s="2" t="s">
        <v>539</v>
      </c>
      <c r="C233" s="105"/>
      <c r="D233" s="105">
        <v>4.7</v>
      </c>
      <c r="E233" s="106"/>
    </row>
    <row r="234" spans="1:5" ht="188.25" customHeight="1">
      <c r="A234" s="3" t="s">
        <v>460</v>
      </c>
      <c r="B234" s="2" t="s">
        <v>538</v>
      </c>
      <c r="C234" s="105"/>
      <c r="D234" s="105">
        <v>5.1</v>
      </c>
      <c r="E234" s="106"/>
    </row>
    <row r="235" spans="1:5" ht="60" customHeight="1">
      <c r="A235" s="24" t="s">
        <v>296</v>
      </c>
      <c r="B235" s="25" t="s">
        <v>7</v>
      </c>
      <c r="C235" s="26">
        <f>10743-4000-2500+309</f>
        <v>4552</v>
      </c>
      <c r="D235" s="26">
        <v>4766.8</v>
      </c>
      <c r="E235" s="27">
        <f>D235/C235*100</f>
        <v>104.71880492091388</v>
      </c>
    </row>
    <row r="236" spans="1:5" ht="107.25" customHeight="1">
      <c r="A236" s="3" t="s">
        <v>461</v>
      </c>
      <c r="B236" s="2" t="s">
        <v>537</v>
      </c>
      <c r="C236" s="105"/>
      <c r="D236" s="105">
        <v>4741.1</v>
      </c>
      <c r="E236" s="27"/>
    </row>
    <row r="237" spans="1:5" ht="84.75" customHeight="1">
      <c r="A237" s="3" t="s">
        <v>462</v>
      </c>
      <c r="B237" s="2" t="s">
        <v>536</v>
      </c>
      <c r="C237" s="105"/>
      <c r="D237" s="105">
        <v>16.8</v>
      </c>
      <c r="E237" s="27"/>
    </row>
    <row r="238" spans="1:5" ht="96.75" customHeight="1">
      <c r="A238" s="3" t="s">
        <v>463</v>
      </c>
      <c r="B238" s="2" t="s">
        <v>535</v>
      </c>
      <c r="C238" s="105"/>
      <c r="D238" s="105">
        <v>9.4</v>
      </c>
      <c r="E238" s="27"/>
    </row>
    <row r="239" spans="1:5" ht="82.5" customHeight="1">
      <c r="A239" s="3" t="s">
        <v>464</v>
      </c>
      <c r="B239" s="2" t="s">
        <v>534</v>
      </c>
      <c r="C239" s="105"/>
      <c r="D239" s="105">
        <v>-0.5</v>
      </c>
      <c r="E239" s="27"/>
    </row>
    <row r="240" spans="1:5" ht="105" customHeight="1">
      <c r="A240" s="24" t="s">
        <v>297</v>
      </c>
      <c r="B240" s="25" t="s">
        <v>8</v>
      </c>
      <c r="C240" s="26">
        <f>3828-2155</f>
        <v>1673</v>
      </c>
      <c r="D240" s="26">
        <v>1707.7</v>
      </c>
      <c r="E240" s="27">
        <f>D240/C240*100</f>
        <v>102.07411835026899</v>
      </c>
    </row>
    <row r="241" spans="1:5" ht="162" customHeight="1">
      <c r="A241" s="3" t="s">
        <v>465</v>
      </c>
      <c r="B241" s="2" t="s">
        <v>533</v>
      </c>
      <c r="C241" s="105"/>
      <c r="D241" s="105">
        <v>1707.7</v>
      </c>
      <c r="E241" s="27"/>
    </row>
    <row r="242" spans="1:5" ht="15.75" customHeight="1">
      <c r="A242" s="21" t="s">
        <v>131</v>
      </c>
      <c r="B242" s="22" t="s">
        <v>15</v>
      </c>
      <c r="C242" s="23">
        <f>C261+C243+C273</f>
        <v>153953</v>
      </c>
      <c r="D242" s="23">
        <f>D261+D243+D273+D269</f>
        <v>159422.50000000003</v>
      </c>
      <c r="E242" s="18">
        <f>D242/C242*100</f>
        <v>103.55270764454087</v>
      </c>
    </row>
    <row r="243" spans="1:5" ht="30" customHeight="1">
      <c r="A243" s="24" t="s">
        <v>132</v>
      </c>
      <c r="B243" s="25" t="s">
        <v>16</v>
      </c>
      <c r="C243" s="26">
        <f>C244+C252</f>
        <v>127012</v>
      </c>
      <c r="D243" s="26">
        <f>D244+D252+D259</f>
        <v>130696.90000000001</v>
      </c>
      <c r="E243" s="27">
        <f>D243/C243*100</f>
        <v>102.90122193178597</v>
      </c>
    </row>
    <row r="244" spans="1:5" ht="50.25" customHeight="1">
      <c r="A244" s="24" t="s">
        <v>133</v>
      </c>
      <c r="B244" s="25" t="s">
        <v>17</v>
      </c>
      <c r="C244" s="26">
        <f>C245</f>
        <v>98990</v>
      </c>
      <c r="D244" s="26">
        <f>D245+D250</f>
        <v>101764.3</v>
      </c>
      <c r="E244" s="27">
        <f>D244/C244*100</f>
        <v>102.8026063238711</v>
      </c>
    </row>
    <row r="245" spans="1:5" ht="51.75" customHeight="1">
      <c r="A245" s="24" t="s">
        <v>133</v>
      </c>
      <c r="B245" s="25" t="s">
        <v>18</v>
      </c>
      <c r="C245" s="26">
        <f>126740-19491-7259-1000</f>
        <v>98990</v>
      </c>
      <c r="D245" s="26">
        <v>101764.1</v>
      </c>
      <c r="E245" s="27">
        <f>D245/C245*100</f>
        <v>102.80240428326096</v>
      </c>
    </row>
    <row r="246" spans="1:5" ht="85.5" customHeight="1">
      <c r="A246" s="3" t="s">
        <v>466</v>
      </c>
      <c r="B246" s="2" t="s">
        <v>532</v>
      </c>
      <c r="C246" s="105"/>
      <c r="D246" s="105">
        <v>101131.7</v>
      </c>
      <c r="E246" s="27"/>
    </row>
    <row r="247" spans="1:5" ht="74.25" customHeight="1">
      <c r="A247" s="3" t="s">
        <v>467</v>
      </c>
      <c r="B247" s="2" t="s">
        <v>531</v>
      </c>
      <c r="C247" s="105"/>
      <c r="D247" s="105">
        <v>555.1</v>
      </c>
      <c r="E247" s="27"/>
    </row>
    <row r="248" spans="1:5" ht="89.25" customHeight="1">
      <c r="A248" s="3" t="s">
        <v>468</v>
      </c>
      <c r="B248" s="2" t="s">
        <v>530</v>
      </c>
      <c r="C248" s="105"/>
      <c r="D248" s="105">
        <v>105.8</v>
      </c>
      <c r="E248" s="27"/>
    </row>
    <row r="249" spans="1:5" ht="56.25" customHeight="1">
      <c r="A249" s="3" t="s">
        <v>469</v>
      </c>
      <c r="B249" s="2" t="s">
        <v>529</v>
      </c>
      <c r="C249" s="105"/>
      <c r="D249" s="105">
        <v>-28.5</v>
      </c>
      <c r="E249" s="27"/>
    </row>
    <row r="250" spans="1:5" ht="63" customHeight="1">
      <c r="A250" s="3" t="s">
        <v>280</v>
      </c>
      <c r="B250" s="2" t="s">
        <v>29</v>
      </c>
      <c r="C250" s="26">
        <v>0</v>
      </c>
      <c r="D250" s="26">
        <v>0.2</v>
      </c>
      <c r="E250" s="27"/>
    </row>
    <row r="251" spans="1:5" ht="81.75" customHeight="1">
      <c r="A251" s="3" t="s">
        <v>470</v>
      </c>
      <c r="B251" s="2" t="s">
        <v>528</v>
      </c>
      <c r="C251" s="105"/>
      <c r="D251" s="105">
        <v>0.2</v>
      </c>
      <c r="E251" s="27"/>
    </row>
    <row r="252" spans="1:5" ht="45" customHeight="1">
      <c r="A252" s="24" t="s">
        <v>134</v>
      </c>
      <c r="B252" s="25" t="s">
        <v>19</v>
      </c>
      <c r="C252" s="26">
        <f>C253</f>
        <v>28022</v>
      </c>
      <c r="D252" s="26">
        <f>D253+D257</f>
        <v>28929.3</v>
      </c>
      <c r="E252" s="27">
        <f>D252/C252*100</f>
        <v>103.23781314681322</v>
      </c>
    </row>
    <row r="253" spans="1:5" ht="75" customHeight="1">
      <c r="A253" s="24" t="s">
        <v>135</v>
      </c>
      <c r="B253" s="25" t="s">
        <v>20</v>
      </c>
      <c r="C253" s="26">
        <f>40022-10000-2000</f>
        <v>28022</v>
      </c>
      <c r="D253" s="26">
        <v>28929.2</v>
      </c>
      <c r="E253" s="27">
        <f>D253/C253*100</f>
        <v>103.23745628434801</v>
      </c>
    </row>
    <row r="254" spans="1:5" ht="129.75" customHeight="1">
      <c r="A254" s="3" t="s">
        <v>471</v>
      </c>
      <c r="B254" s="2" t="s">
        <v>527</v>
      </c>
      <c r="C254" s="105"/>
      <c r="D254" s="105">
        <v>28425.8</v>
      </c>
      <c r="E254" s="27"/>
    </row>
    <row r="255" spans="1:5" ht="102" customHeight="1">
      <c r="A255" s="3" t="s">
        <v>472</v>
      </c>
      <c r="B255" s="2" t="s">
        <v>526</v>
      </c>
      <c r="C255" s="105"/>
      <c r="D255" s="105">
        <v>459.9</v>
      </c>
      <c r="E255" s="27"/>
    </row>
    <row r="256" spans="1:5" ht="138" customHeight="1">
      <c r="A256" s="3" t="s">
        <v>473</v>
      </c>
      <c r="B256" s="2" t="s">
        <v>525</v>
      </c>
      <c r="C256" s="105"/>
      <c r="D256" s="105">
        <v>43.5</v>
      </c>
      <c r="E256" s="27"/>
    </row>
    <row r="257" spans="1:5" ht="75" customHeight="1">
      <c r="A257" s="3" t="s">
        <v>281</v>
      </c>
      <c r="B257" s="2" t="s">
        <v>30</v>
      </c>
      <c r="C257" s="26">
        <v>0</v>
      </c>
      <c r="D257" s="26">
        <v>0.1</v>
      </c>
      <c r="E257" s="27"/>
    </row>
    <row r="258" spans="1:5" ht="89.25" customHeight="1">
      <c r="A258" s="3" t="s">
        <v>474</v>
      </c>
      <c r="B258" s="2" t="s">
        <v>524</v>
      </c>
      <c r="C258" s="105"/>
      <c r="D258" s="105">
        <v>0.1</v>
      </c>
      <c r="E258" s="106"/>
    </row>
    <row r="259" spans="1:5" ht="56.25" customHeight="1">
      <c r="A259" s="3" t="s">
        <v>282</v>
      </c>
      <c r="B259" s="2" t="s">
        <v>21</v>
      </c>
      <c r="C259" s="26"/>
      <c r="D259" s="26">
        <v>3.3</v>
      </c>
      <c r="E259" s="27"/>
    </row>
    <row r="260" spans="1:5" ht="99" customHeight="1">
      <c r="A260" s="3" t="s">
        <v>475</v>
      </c>
      <c r="B260" s="2" t="s">
        <v>523</v>
      </c>
      <c r="C260" s="105"/>
      <c r="D260" s="105">
        <v>3.3</v>
      </c>
      <c r="E260" s="106"/>
    </row>
    <row r="261" spans="1:5" ht="30" customHeight="1">
      <c r="A261" s="24" t="s">
        <v>136</v>
      </c>
      <c r="B261" s="25" t="s">
        <v>22</v>
      </c>
      <c r="C261" s="26">
        <f>C262</f>
        <v>18312</v>
      </c>
      <c r="D261" s="26">
        <f>D262+D267</f>
        <v>18758.8</v>
      </c>
      <c r="E261" s="27">
        <f>D261/C261*100</f>
        <v>102.43993010048055</v>
      </c>
    </row>
    <row r="262" spans="1:5" ht="30" customHeight="1">
      <c r="A262" s="24" t="s">
        <v>136</v>
      </c>
      <c r="B262" s="25" t="s">
        <v>23</v>
      </c>
      <c r="C262" s="26">
        <f>21839-4763+1236</f>
        <v>18312</v>
      </c>
      <c r="D262" s="26">
        <v>18758</v>
      </c>
      <c r="E262" s="27">
        <f>D262/C262*100</f>
        <v>102.43556138051551</v>
      </c>
    </row>
    <row r="263" spans="1:5" ht="30" customHeight="1">
      <c r="A263" s="3" t="s">
        <v>476</v>
      </c>
      <c r="B263" s="2" t="s">
        <v>522</v>
      </c>
      <c r="C263" s="105"/>
      <c r="D263" s="105">
        <v>18618.8</v>
      </c>
      <c r="E263" s="106"/>
    </row>
    <row r="264" spans="1:5" ht="30" customHeight="1">
      <c r="A264" s="3" t="s">
        <v>477</v>
      </c>
      <c r="B264" s="2" t="s">
        <v>521</v>
      </c>
      <c r="C264" s="105"/>
      <c r="D264" s="105">
        <v>70.4</v>
      </c>
      <c r="E264" s="106"/>
    </row>
    <row r="265" spans="1:5" ht="30" customHeight="1">
      <c r="A265" s="3" t="s">
        <v>478</v>
      </c>
      <c r="B265" s="2" t="s">
        <v>520</v>
      </c>
      <c r="C265" s="105"/>
      <c r="D265" s="105">
        <v>68.5</v>
      </c>
      <c r="E265" s="106"/>
    </row>
    <row r="266" spans="1:5" ht="30" customHeight="1">
      <c r="A266" s="3" t="s">
        <v>479</v>
      </c>
      <c r="B266" s="2" t="s">
        <v>519</v>
      </c>
      <c r="C266" s="105"/>
      <c r="D266" s="105">
        <v>0.3</v>
      </c>
      <c r="E266" s="27"/>
    </row>
    <row r="267" spans="1:5" ht="55.5" customHeight="1">
      <c r="A267" s="3" t="s">
        <v>283</v>
      </c>
      <c r="B267" s="2" t="s">
        <v>24</v>
      </c>
      <c r="C267" s="26"/>
      <c r="D267" s="26">
        <v>0.8</v>
      </c>
      <c r="E267" s="27"/>
    </row>
    <row r="268" spans="1:5" ht="66.75" customHeight="1">
      <c r="A268" s="3" t="s">
        <v>480</v>
      </c>
      <c r="B268" s="2" t="s">
        <v>518</v>
      </c>
      <c r="C268" s="105"/>
      <c r="D268" s="105">
        <v>0.8</v>
      </c>
      <c r="E268" s="106"/>
    </row>
    <row r="269" spans="1:5" ht="30" customHeight="1">
      <c r="A269" s="3" t="s">
        <v>284</v>
      </c>
      <c r="B269" s="2" t="s">
        <v>25</v>
      </c>
      <c r="C269" s="26"/>
      <c r="D269" s="26">
        <f>D270</f>
        <v>-0.3</v>
      </c>
      <c r="E269" s="27"/>
    </row>
    <row r="270" spans="1:5" ht="27.75" customHeight="1">
      <c r="A270" s="3" t="s">
        <v>284</v>
      </c>
      <c r="B270" s="2" t="s">
        <v>26</v>
      </c>
      <c r="C270" s="26"/>
      <c r="D270" s="26">
        <v>-0.3</v>
      </c>
      <c r="E270" s="27"/>
    </row>
    <row r="271" spans="1:5" ht="48.75" customHeight="1">
      <c r="A271" s="3" t="s">
        <v>481</v>
      </c>
      <c r="B271" s="2" t="s">
        <v>517</v>
      </c>
      <c r="C271" s="105"/>
      <c r="D271" s="105">
        <v>0.7</v>
      </c>
      <c r="E271" s="27"/>
    </row>
    <row r="272" spans="1:5" ht="75" customHeight="1">
      <c r="A272" s="3" t="s">
        <v>482</v>
      </c>
      <c r="B272" s="2" t="s">
        <v>516</v>
      </c>
      <c r="C272" s="105"/>
      <c r="D272" s="105">
        <v>-1</v>
      </c>
      <c r="E272" s="27"/>
    </row>
    <row r="273" spans="1:5" ht="30" customHeight="1">
      <c r="A273" s="24" t="s">
        <v>137</v>
      </c>
      <c r="B273" s="25" t="s">
        <v>27</v>
      </c>
      <c r="C273" s="26">
        <f>C274</f>
        <v>8629</v>
      </c>
      <c r="D273" s="26">
        <f>D274</f>
        <v>9967.1</v>
      </c>
      <c r="E273" s="27">
        <f>D273/C273*100</f>
        <v>115.50701124116351</v>
      </c>
    </row>
    <row r="274" spans="1:5" ht="45" customHeight="1">
      <c r="A274" s="24" t="s">
        <v>138</v>
      </c>
      <c r="B274" s="25" t="s">
        <v>28</v>
      </c>
      <c r="C274" s="26">
        <f>11907-2565-713</f>
        <v>8629</v>
      </c>
      <c r="D274" s="26">
        <v>9967.1</v>
      </c>
      <c r="E274" s="27">
        <f>D274/C274*100</f>
        <v>115.50701124116351</v>
      </c>
    </row>
    <row r="275" spans="1:5" ht="81" customHeight="1">
      <c r="A275" s="3" t="s">
        <v>483</v>
      </c>
      <c r="B275" s="2" t="s">
        <v>515</v>
      </c>
      <c r="C275" s="105"/>
      <c r="D275" s="105">
        <v>9947</v>
      </c>
      <c r="E275" s="106"/>
    </row>
    <row r="276" spans="1:5" ht="64.5" customHeight="1">
      <c r="A276" s="3" t="s">
        <v>484</v>
      </c>
      <c r="B276" s="2" t="s">
        <v>514</v>
      </c>
      <c r="C276" s="105"/>
      <c r="D276" s="105">
        <v>20.2</v>
      </c>
      <c r="E276" s="106"/>
    </row>
    <row r="277" spans="1:5" ht="58.5" customHeight="1">
      <c r="A277" s="3" t="s">
        <v>485</v>
      </c>
      <c r="B277" s="2" t="s">
        <v>513</v>
      </c>
      <c r="C277" s="105"/>
      <c r="D277" s="105">
        <v>-0.1</v>
      </c>
      <c r="E277" s="106"/>
    </row>
    <row r="278" spans="1:5" ht="15.75" customHeight="1">
      <c r="A278" s="21" t="s">
        <v>139</v>
      </c>
      <c r="B278" s="22" t="s">
        <v>31</v>
      </c>
      <c r="C278" s="23">
        <f>C279+C285</f>
        <v>142691</v>
      </c>
      <c r="D278" s="23">
        <f>D279+D285</f>
        <v>146829</v>
      </c>
      <c r="E278" s="18">
        <f>D278/C278*100</f>
        <v>102.89997266821314</v>
      </c>
    </row>
    <row r="279" spans="1:5" ht="15" customHeight="1">
      <c r="A279" s="24" t="s">
        <v>140</v>
      </c>
      <c r="B279" s="25" t="s">
        <v>32</v>
      </c>
      <c r="C279" s="26">
        <f>C280</f>
        <v>32450</v>
      </c>
      <c r="D279" s="26">
        <f>D280</f>
        <v>36183.9</v>
      </c>
      <c r="E279" s="27">
        <f>D279/C279*100</f>
        <v>111.50662557781202</v>
      </c>
    </row>
    <row r="280" spans="1:5" ht="64.5" customHeight="1">
      <c r="A280" s="24" t="s">
        <v>141</v>
      </c>
      <c r="B280" s="25" t="s">
        <v>33</v>
      </c>
      <c r="C280" s="26">
        <f>31850+600</f>
        <v>32450</v>
      </c>
      <c r="D280" s="26">
        <v>36183.9</v>
      </c>
      <c r="E280" s="27">
        <f>D280/C280*100</f>
        <v>111.50662557781202</v>
      </c>
    </row>
    <row r="281" spans="1:5" ht="105.75" customHeight="1">
      <c r="A281" s="3" t="s">
        <v>486</v>
      </c>
      <c r="B281" s="2" t="s">
        <v>512</v>
      </c>
      <c r="C281" s="105"/>
      <c r="D281" s="105">
        <v>35890.5</v>
      </c>
      <c r="E281" s="27"/>
    </row>
    <row r="282" spans="1:5" ht="90.75" customHeight="1">
      <c r="A282" s="3" t="s">
        <v>487</v>
      </c>
      <c r="B282" s="2" t="s">
        <v>511</v>
      </c>
      <c r="C282" s="105"/>
      <c r="D282" s="105">
        <v>290.7</v>
      </c>
      <c r="E282" s="27"/>
    </row>
    <row r="283" spans="1:5" ht="98.25" customHeight="1">
      <c r="A283" s="3" t="s">
        <v>488</v>
      </c>
      <c r="B283" s="2" t="s">
        <v>510</v>
      </c>
      <c r="C283" s="105"/>
      <c r="D283" s="105">
        <v>3.3</v>
      </c>
      <c r="E283" s="27"/>
    </row>
    <row r="284" spans="1:5" ht="89.25" customHeight="1">
      <c r="A284" s="3" t="s">
        <v>489</v>
      </c>
      <c r="B284" s="2" t="s">
        <v>509</v>
      </c>
      <c r="C284" s="105"/>
      <c r="D284" s="105">
        <v>-0.6</v>
      </c>
      <c r="E284" s="27"/>
    </row>
    <row r="285" spans="1:5" ht="15" customHeight="1">
      <c r="A285" s="24" t="s">
        <v>142</v>
      </c>
      <c r="B285" s="25" t="s">
        <v>34</v>
      </c>
      <c r="C285" s="26">
        <f>C286+C291</f>
        <v>110241</v>
      </c>
      <c r="D285" s="26">
        <f>D286+D291</f>
        <v>110645.09999999999</v>
      </c>
      <c r="E285" s="27">
        <f>D285/C285*100</f>
        <v>100.3665605355539</v>
      </c>
    </row>
    <row r="286" spans="1:5" ht="15" customHeight="1">
      <c r="A286" s="24" t="s">
        <v>143</v>
      </c>
      <c r="B286" s="25" t="s">
        <v>35</v>
      </c>
      <c r="C286" s="26">
        <f>C287</f>
        <v>98074</v>
      </c>
      <c r="D286" s="26">
        <f>D287</f>
        <v>98751.4</v>
      </c>
      <c r="E286" s="27">
        <f>D286/C286*100</f>
        <v>100.69070293859738</v>
      </c>
    </row>
    <row r="287" spans="1:5" ht="45" customHeight="1">
      <c r="A287" s="24" t="s">
        <v>239</v>
      </c>
      <c r="B287" s="25" t="s">
        <v>36</v>
      </c>
      <c r="C287" s="26">
        <f>114961-12651-3236-1000</f>
        <v>98074</v>
      </c>
      <c r="D287" s="26">
        <v>98751.4</v>
      </c>
      <c r="E287" s="27">
        <f>D287/C287*100</f>
        <v>100.69070293859738</v>
      </c>
    </row>
    <row r="288" spans="1:5" ht="78" customHeight="1">
      <c r="A288" s="3" t="s">
        <v>490</v>
      </c>
      <c r="B288" s="2" t="s">
        <v>508</v>
      </c>
      <c r="C288" s="105"/>
      <c r="D288" s="105">
        <v>97420.3</v>
      </c>
      <c r="E288" s="106"/>
    </row>
    <row r="289" spans="1:5" ht="75" customHeight="1">
      <c r="A289" s="3" t="s">
        <v>491</v>
      </c>
      <c r="B289" s="2" t="s">
        <v>507</v>
      </c>
      <c r="C289" s="105"/>
      <c r="D289" s="105">
        <v>1143.4</v>
      </c>
      <c r="E289" s="106"/>
    </row>
    <row r="290" spans="1:5" ht="86.25" customHeight="1">
      <c r="A290" s="3" t="s">
        <v>492</v>
      </c>
      <c r="B290" s="2" t="s">
        <v>506</v>
      </c>
      <c r="C290" s="105"/>
      <c r="D290" s="105">
        <v>187.7</v>
      </c>
      <c r="E290" s="106"/>
    </row>
    <row r="291" spans="1:5" ht="15" customHeight="1">
      <c r="A291" s="24" t="s">
        <v>240</v>
      </c>
      <c r="B291" s="25" t="s">
        <v>37</v>
      </c>
      <c r="C291" s="26">
        <f>C292</f>
        <v>12167</v>
      </c>
      <c r="D291" s="26">
        <f>D292</f>
        <v>11893.7</v>
      </c>
      <c r="E291" s="27">
        <f>D291/C291*100</f>
        <v>97.75376017095422</v>
      </c>
    </row>
    <row r="292" spans="1:5" ht="45" customHeight="1">
      <c r="A292" s="24" t="s">
        <v>241</v>
      </c>
      <c r="B292" s="25" t="s">
        <v>38</v>
      </c>
      <c r="C292" s="26">
        <f>14255-1088-1000</f>
        <v>12167</v>
      </c>
      <c r="D292" s="26">
        <v>11893.7</v>
      </c>
      <c r="E292" s="27">
        <f>D292/C292*100</f>
        <v>97.75376017095422</v>
      </c>
    </row>
    <row r="293" spans="1:5" ht="81.75" customHeight="1">
      <c r="A293" s="3" t="s">
        <v>493</v>
      </c>
      <c r="B293" s="2" t="s">
        <v>505</v>
      </c>
      <c r="C293" s="105"/>
      <c r="D293" s="105">
        <v>11767.8</v>
      </c>
      <c r="E293" s="106"/>
    </row>
    <row r="294" spans="1:5" ht="70.5" customHeight="1">
      <c r="A294" s="3" t="s">
        <v>494</v>
      </c>
      <c r="B294" s="2" t="s">
        <v>504</v>
      </c>
      <c r="C294" s="105"/>
      <c r="D294" s="105">
        <v>125.9</v>
      </c>
      <c r="E294" s="106"/>
    </row>
    <row r="295" spans="1:5" ht="15.75" customHeight="1">
      <c r="A295" s="21" t="s">
        <v>242</v>
      </c>
      <c r="B295" s="22" t="s">
        <v>338</v>
      </c>
      <c r="C295" s="23">
        <f>C296</f>
        <v>5055</v>
      </c>
      <c r="D295" s="23">
        <f>D296</f>
        <v>5512.5</v>
      </c>
      <c r="E295" s="18">
        <f>D295/C295*100</f>
        <v>109.05044510385757</v>
      </c>
    </row>
    <row r="296" spans="1:5" ht="45.75" customHeight="1">
      <c r="A296" s="61" t="s">
        <v>243</v>
      </c>
      <c r="B296" s="25" t="s">
        <v>39</v>
      </c>
      <c r="C296" s="26">
        <f>C297</f>
        <v>5055</v>
      </c>
      <c r="D296" s="26">
        <f>D297</f>
        <v>5512.5</v>
      </c>
      <c r="E296" s="27">
        <f>D296/C296*100</f>
        <v>109.05044510385757</v>
      </c>
    </row>
    <row r="297" spans="1:5" ht="60" customHeight="1">
      <c r="A297" s="61" t="s">
        <v>244</v>
      </c>
      <c r="B297" s="25" t="s">
        <v>40</v>
      </c>
      <c r="C297" s="26">
        <f>4130+925</f>
        <v>5055</v>
      </c>
      <c r="D297" s="26">
        <v>5512.5</v>
      </c>
      <c r="E297" s="27">
        <f>D297/C297*100</f>
        <v>109.05044510385757</v>
      </c>
    </row>
    <row r="298" spans="1:5" ht="120" customHeight="1">
      <c r="A298" s="62" t="s">
        <v>495</v>
      </c>
      <c r="B298" s="2" t="s">
        <v>503</v>
      </c>
      <c r="C298" s="105"/>
      <c r="D298" s="105">
        <v>5512.5</v>
      </c>
      <c r="E298" s="106"/>
    </row>
    <row r="299" spans="1:5" ht="33.75" customHeight="1">
      <c r="A299" s="21" t="s">
        <v>184</v>
      </c>
      <c r="B299" s="22" t="s">
        <v>339</v>
      </c>
      <c r="C299" s="81">
        <f>C300</f>
        <v>50</v>
      </c>
      <c r="D299" s="81">
        <f>D300</f>
        <v>42.6</v>
      </c>
      <c r="E299" s="18">
        <f>D299/C299*100</f>
        <v>85.2</v>
      </c>
    </row>
    <row r="300" spans="1:5" ht="34.5" customHeight="1">
      <c r="A300" s="3" t="s">
        <v>198</v>
      </c>
      <c r="B300" s="2" t="s">
        <v>355</v>
      </c>
      <c r="C300" s="81">
        <f>C301</f>
        <v>50</v>
      </c>
      <c r="D300" s="81">
        <f>D301</f>
        <v>42.6</v>
      </c>
      <c r="E300" s="18">
        <f>D300/C300*100</f>
        <v>85.2</v>
      </c>
    </row>
    <row r="301" spans="1:5" ht="105" customHeight="1">
      <c r="A301" s="24" t="s">
        <v>199</v>
      </c>
      <c r="B301" s="25" t="s">
        <v>340</v>
      </c>
      <c r="C301" s="26">
        <f>C302+C304</f>
        <v>50</v>
      </c>
      <c r="D301" s="26">
        <f>D302+D304</f>
        <v>42.6</v>
      </c>
      <c r="E301" s="27">
        <f>D301/C301*100</f>
        <v>85.2</v>
      </c>
    </row>
    <row r="302" spans="1:5" ht="102" customHeight="1">
      <c r="A302" s="24" t="s">
        <v>200</v>
      </c>
      <c r="B302" s="25" t="s">
        <v>341</v>
      </c>
      <c r="C302" s="26">
        <v>3</v>
      </c>
      <c r="D302" s="26">
        <v>0</v>
      </c>
      <c r="E302" s="27"/>
    </row>
    <row r="303" spans="1:5" ht="178.5" customHeight="1">
      <c r="A303" s="3" t="s">
        <v>201</v>
      </c>
      <c r="B303" s="2" t="s">
        <v>502</v>
      </c>
      <c r="C303" s="26"/>
      <c r="D303" s="26">
        <v>0</v>
      </c>
      <c r="E303" s="27"/>
    </row>
    <row r="304" spans="1:5" ht="102.75" customHeight="1">
      <c r="A304" s="24" t="s">
        <v>202</v>
      </c>
      <c r="B304" s="25" t="s">
        <v>342</v>
      </c>
      <c r="C304" s="26">
        <v>47</v>
      </c>
      <c r="D304" s="26">
        <v>42.6</v>
      </c>
      <c r="E304" s="27">
        <f aca="true" t="shared" si="12" ref="E304:E310">D304/C304*100</f>
        <v>90.63829787234042</v>
      </c>
    </row>
    <row r="305" spans="1:5" ht="61.5" customHeight="1">
      <c r="A305" s="107" t="s">
        <v>425</v>
      </c>
      <c r="B305" s="108">
        <v>188</v>
      </c>
      <c r="C305" s="109">
        <f aca="true" t="shared" si="13" ref="C305:D309">C306</f>
        <v>50</v>
      </c>
      <c r="D305" s="109">
        <f t="shared" si="13"/>
        <v>50</v>
      </c>
      <c r="E305" s="18">
        <f t="shared" si="12"/>
        <v>100</v>
      </c>
    </row>
    <row r="306" spans="1:5" ht="61.5" customHeight="1">
      <c r="A306" s="101" t="s">
        <v>291</v>
      </c>
      <c r="B306" s="110" t="s">
        <v>501</v>
      </c>
      <c r="C306" s="109">
        <f t="shared" si="13"/>
        <v>50</v>
      </c>
      <c r="D306" s="109">
        <f t="shared" si="13"/>
        <v>50</v>
      </c>
      <c r="E306" s="18">
        <f t="shared" si="12"/>
        <v>100</v>
      </c>
    </row>
    <row r="307" spans="1:5" ht="61.5" customHeight="1">
      <c r="A307" s="21" t="s">
        <v>184</v>
      </c>
      <c r="B307" s="90" t="s">
        <v>500</v>
      </c>
      <c r="C307" s="109">
        <f t="shared" si="13"/>
        <v>50</v>
      </c>
      <c r="D307" s="109">
        <f t="shared" si="13"/>
        <v>50</v>
      </c>
      <c r="E307" s="18">
        <f t="shared" si="12"/>
        <v>100</v>
      </c>
    </row>
    <row r="308" spans="1:5" ht="40.5" customHeight="1">
      <c r="A308" s="3" t="s">
        <v>198</v>
      </c>
      <c r="B308" s="2" t="s">
        <v>499</v>
      </c>
      <c r="C308" s="26">
        <f t="shared" si="13"/>
        <v>50</v>
      </c>
      <c r="D308" s="26">
        <f t="shared" si="13"/>
        <v>50</v>
      </c>
      <c r="E308" s="27">
        <f t="shared" si="12"/>
        <v>100</v>
      </c>
    </row>
    <row r="309" spans="1:5" ht="115.5" customHeight="1">
      <c r="A309" s="24" t="s">
        <v>199</v>
      </c>
      <c r="B309" s="2" t="s">
        <v>498</v>
      </c>
      <c r="C309" s="26">
        <f t="shared" si="13"/>
        <v>50</v>
      </c>
      <c r="D309" s="26">
        <f t="shared" si="13"/>
        <v>50</v>
      </c>
      <c r="E309" s="27">
        <f t="shared" si="12"/>
        <v>100</v>
      </c>
    </row>
    <row r="310" spans="1:5" ht="108.75" customHeight="1">
      <c r="A310" s="24" t="s">
        <v>200</v>
      </c>
      <c r="B310" s="2" t="s">
        <v>497</v>
      </c>
      <c r="C310" s="26">
        <v>50</v>
      </c>
      <c r="D310" s="26">
        <v>50</v>
      </c>
      <c r="E310" s="27">
        <f t="shared" si="12"/>
        <v>100</v>
      </c>
    </row>
    <row r="311" spans="1:5" ht="171.75" customHeight="1">
      <c r="A311" s="3" t="s">
        <v>201</v>
      </c>
      <c r="B311" s="2" t="s">
        <v>496</v>
      </c>
      <c r="C311" s="26"/>
      <c r="D311" s="26">
        <v>50</v>
      </c>
      <c r="E311" s="27"/>
    </row>
    <row r="312" spans="1:5" ht="63" customHeight="1">
      <c r="A312" s="107" t="s">
        <v>407</v>
      </c>
      <c r="B312" s="108">
        <v>816</v>
      </c>
      <c r="C312" s="109">
        <f aca="true" t="shared" si="14" ref="C312:D315">C313</f>
        <v>33</v>
      </c>
      <c r="D312" s="109">
        <f t="shared" si="14"/>
        <v>30</v>
      </c>
      <c r="E312" s="27">
        <f>D312/C312*100</f>
        <v>90.9090909090909</v>
      </c>
    </row>
    <row r="313" spans="1:5" ht="40.5" customHeight="1">
      <c r="A313" s="21" t="s">
        <v>184</v>
      </c>
      <c r="B313" s="90" t="s">
        <v>556</v>
      </c>
      <c r="C313" s="81">
        <f t="shared" si="14"/>
        <v>33</v>
      </c>
      <c r="D313" s="81">
        <f t="shared" si="14"/>
        <v>30</v>
      </c>
      <c r="E313" s="27">
        <f>D313/C313*100</f>
        <v>90.9090909090909</v>
      </c>
    </row>
    <row r="314" spans="1:5" ht="40.5" customHeight="1">
      <c r="A314" s="3" t="s">
        <v>198</v>
      </c>
      <c r="B314" s="2" t="s">
        <v>557</v>
      </c>
      <c r="C314" s="26">
        <f t="shared" si="14"/>
        <v>33</v>
      </c>
      <c r="D314" s="26">
        <f t="shared" si="14"/>
        <v>30</v>
      </c>
      <c r="E314" s="27">
        <f>D314/C314*100</f>
        <v>90.9090909090909</v>
      </c>
    </row>
    <row r="315" spans="1:5" ht="101.25" customHeight="1">
      <c r="A315" s="24" t="s">
        <v>199</v>
      </c>
      <c r="B315" s="2" t="s">
        <v>558</v>
      </c>
      <c r="C315" s="26">
        <f t="shared" si="14"/>
        <v>33</v>
      </c>
      <c r="D315" s="26">
        <f t="shared" si="14"/>
        <v>30</v>
      </c>
      <c r="E315" s="27">
        <f>D315/C315*100</f>
        <v>90.9090909090909</v>
      </c>
    </row>
    <row r="316" spans="1:5" ht="101.25" customHeight="1">
      <c r="A316" s="24" t="s">
        <v>200</v>
      </c>
      <c r="B316" s="2" t="s">
        <v>559</v>
      </c>
      <c r="C316" s="26">
        <v>33</v>
      </c>
      <c r="D316" s="26">
        <v>30</v>
      </c>
      <c r="E316" s="27">
        <f>D316/C316*100</f>
        <v>90.9090909090909</v>
      </c>
    </row>
    <row r="317" spans="1:5" ht="181.5" customHeight="1">
      <c r="A317" s="3" t="s">
        <v>201</v>
      </c>
      <c r="B317" s="2" t="s">
        <v>496</v>
      </c>
      <c r="C317" s="26"/>
      <c r="D317" s="26">
        <v>30</v>
      </c>
      <c r="E317" s="27"/>
    </row>
    <row r="318" spans="1:5" ht="45.75" customHeight="1">
      <c r="A318" s="107" t="s">
        <v>399</v>
      </c>
      <c r="B318" s="108">
        <v>838</v>
      </c>
      <c r="C318" s="109">
        <f aca="true" t="shared" si="15" ref="C318:D320">C319</f>
        <v>137.2</v>
      </c>
      <c r="D318" s="109">
        <f t="shared" si="15"/>
        <v>152.9</v>
      </c>
      <c r="E318" s="18">
        <f>D318/C318*100</f>
        <v>111.44314868804666</v>
      </c>
    </row>
    <row r="319" spans="1:5" ht="36" customHeight="1">
      <c r="A319" s="101" t="s">
        <v>291</v>
      </c>
      <c r="B319" s="110" t="s">
        <v>400</v>
      </c>
      <c r="C319" s="81">
        <f t="shared" si="15"/>
        <v>137.2</v>
      </c>
      <c r="D319" s="81">
        <f t="shared" si="15"/>
        <v>152.9</v>
      </c>
      <c r="E319" s="18">
        <f>D319/C319*100</f>
        <v>111.44314868804666</v>
      </c>
    </row>
    <row r="320" spans="1:5" ht="36" customHeight="1">
      <c r="A320" s="21" t="s">
        <v>184</v>
      </c>
      <c r="B320" s="90" t="s">
        <v>401</v>
      </c>
      <c r="C320" s="81">
        <f t="shared" si="15"/>
        <v>137.2</v>
      </c>
      <c r="D320" s="81">
        <f t="shared" si="15"/>
        <v>152.9</v>
      </c>
      <c r="E320" s="18">
        <f>D320/C320*100</f>
        <v>111.44314868804666</v>
      </c>
    </row>
    <row r="321" spans="1:5" ht="36" customHeight="1">
      <c r="A321" s="3" t="s">
        <v>198</v>
      </c>
      <c r="B321" s="2" t="s">
        <v>402</v>
      </c>
      <c r="C321" s="26">
        <f>C322+C325+C328+C332+C334+C337</f>
        <v>137.2</v>
      </c>
      <c r="D321" s="26">
        <f>D322+D325+D328+D332+D334+D337</f>
        <v>152.9</v>
      </c>
      <c r="E321" s="27">
        <f>D321/C321*100</f>
        <v>111.44314868804666</v>
      </c>
    </row>
    <row r="322" spans="1:5" ht="80.25" customHeight="1">
      <c r="A322" s="24" t="s">
        <v>186</v>
      </c>
      <c r="B322" s="2" t="s">
        <v>403</v>
      </c>
      <c r="C322" s="26">
        <f>C323</f>
        <v>0</v>
      </c>
      <c r="D322" s="26">
        <f>D323</f>
        <v>1.5</v>
      </c>
      <c r="E322" s="27"/>
    </row>
    <row r="323" spans="1:5" ht="122.25" customHeight="1">
      <c r="A323" s="24" t="s">
        <v>1</v>
      </c>
      <c r="B323" s="2" t="s">
        <v>404</v>
      </c>
      <c r="C323" s="26">
        <v>0</v>
      </c>
      <c r="D323" s="26">
        <v>1.5</v>
      </c>
      <c r="E323" s="27"/>
    </row>
    <row r="324" spans="1:5" ht="126.75" customHeight="1">
      <c r="A324" s="3" t="s">
        <v>435</v>
      </c>
      <c r="B324" s="2" t="s">
        <v>566</v>
      </c>
      <c r="C324" s="26"/>
      <c r="D324" s="26">
        <v>1.5</v>
      </c>
      <c r="E324" s="27"/>
    </row>
    <row r="325" spans="1:5" ht="84.75" customHeight="1">
      <c r="A325" s="24" t="s">
        <v>148</v>
      </c>
      <c r="B325" s="2" t="s">
        <v>405</v>
      </c>
      <c r="C325" s="26">
        <f>C326</f>
        <v>0</v>
      </c>
      <c r="D325" s="26">
        <f>D326</f>
        <v>0.5</v>
      </c>
      <c r="E325" s="27"/>
    </row>
    <row r="326" spans="1:5" ht="115.5" customHeight="1">
      <c r="A326" s="24" t="s">
        <v>149</v>
      </c>
      <c r="B326" s="2" t="s">
        <v>406</v>
      </c>
      <c r="C326" s="26">
        <v>0</v>
      </c>
      <c r="D326" s="26">
        <v>0.5</v>
      </c>
      <c r="E326" s="27"/>
    </row>
    <row r="327" spans="1:5" ht="126" customHeight="1">
      <c r="A327" s="3" t="s">
        <v>560</v>
      </c>
      <c r="B327" s="2" t="s">
        <v>565</v>
      </c>
      <c r="C327" s="26"/>
      <c r="D327" s="26">
        <v>0.5</v>
      </c>
      <c r="E327" s="27"/>
    </row>
    <row r="328" spans="1:5" ht="115.5" customHeight="1">
      <c r="A328" s="24" t="s">
        <v>188</v>
      </c>
      <c r="B328" s="2" t="s">
        <v>411</v>
      </c>
      <c r="C328" s="26">
        <f>C329</f>
        <v>36</v>
      </c>
      <c r="D328" s="26">
        <f>D329</f>
        <v>39.5</v>
      </c>
      <c r="E328" s="27"/>
    </row>
    <row r="329" spans="1:5" ht="135.75" customHeight="1">
      <c r="A329" s="24" t="s">
        <v>189</v>
      </c>
      <c r="B329" s="2" t="s">
        <v>412</v>
      </c>
      <c r="C329" s="26">
        <v>36</v>
      </c>
      <c r="D329" s="26">
        <v>39.5</v>
      </c>
      <c r="E329" s="27">
        <f>D329/C329*100</f>
        <v>109.72222222222223</v>
      </c>
    </row>
    <row r="330" spans="1:5" ht="159.75" customHeight="1">
      <c r="A330" s="3" t="s">
        <v>561</v>
      </c>
      <c r="B330" s="2" t="s">
        <v>563</v>
      </c>
      <c r="C330" s="26"/>
      <c r="D330" s="26">
        <v>38.5</v>
      </c>
      <c r="E330" s="27"/>
    </row>
    <row r="331" spans="1:5" ht="159.75" customHeight="1">
      <c r="A331" s="3" t="s">
        <v>562</v>
      </c>
      <c r="B331" s="2" t="s">
        <v>564</v>
      </c>
      <c r="C331" s="26"/>
      <c r="D331" s="26">
        <v>1</v>
      </c>
      <c r="E331" s="27"/>
    </row>
    <row r="332" spans="1:5" ht="105.75" customHeight="1">
      <c r="A332" s="3" t="s">
        <v>190</v>
      </c>
      <c r="B332" s="2" t="s">
        <v>568</v>
      </c>
      <c r="C332" s="26">
        <f>C333</f>
        <v>6.2</v>
      </c>
      <c r="D332" s="26">
        <f>D333</f>
        <v>6.2</v>
      </c>
      <c r="E332" s="27">
        <f>D332/C332*100</f>
        <v>100</v>
      </c>
    </row>
    <row r="333" spans="1:5" ht="168.75" customHeight="1">
      <c r="A333" s="3" t="s">
        <v>567</v>
      </c>
      <c r="B333" s="2" t="s">
        <v>569</v>
      </c>
      <c r="C333" s="26">
        <v>6.2</v>
      </c>
      <c r="D333" s="26">
        <v>6.2</v>
      </c>
      <c r="E333" s="27">
        <f aca="true" t="shared" si="16" ref="E333:E340">D333/C333*100</f>
        <v>100</v>
      </c>
    </row>
    <row r="334" spans="1:5" ht="82.5" customHeight="1">
      <c r="A334" s="24" t="s">
        <v>192</v>
      </c>
      <c r="B334" s="2" t="s">
        <v>413</v>
      </c>
      <c r="C334" s="26">
        <f>C335</f>
        <v>10</v>
      </c>
      <c r="D334" s="26">
        <f>D335</f>
        <v>10</v>
      </c>
      <c r="E334" s="27">
        <f t="shared" si="16"/>
        <v>100</v>
      </c>
    </row>
    <row r="335" spans="1:5" ht="111.75" customHeight="1">
      <c r="A335" s="24" t="s">
        <v>193</v>
      </c>
      <c r="B335" s="2" t="s">
        <v>414</v>
      </c>
      <c r="C335" s="26">
        <v>10</v>
      </c>
      <c r="D335" s="26">
        <v>10</v>
      </c>
      <c r="E335" s="27">
        <f t="shared" si="16"/>
        <v>100</v>
      </c>
    </row>
    <row r="336" spans="1:5" ht="120" customHeight="1">
      <c r="A336" s="3" t="s">
        <v>570</v>
      </c>
      <c r="B336" s="2" t="s">
        <v>571</v>
      </c>
      <c r="C336" s="26"/>
      <c r="D336" s="26">
        <v>10</v>
      </c>
      <c r="E336" s="27"/>
    </row>
    <row r="337" spans="1:5" ht="120.75" customHeight="1">
      <c r="A337" s="24" t="s">
        <v>194</v>
      </c>
      <c r="B337" s="2" t="s">
        <v>415</v>
      </c>
      <c r="C337" s="26">
        <f>C338</f>
        <v>85</v>
      </c>
      <c r="D337" s="26">
        <f>D338</f>
        <v>95.2</v>
      </c>
      <c r="E337" s="27">
        <f t="shared" si="16"/>
        <v>112.00000000000001</v>
      </c>
    </row>
    <row r="338" spans="1:5" ht="135.75" customHeight="1">
      <c r="A338" s="24" t="s">
        <v>147</v>
      </c>
      <c r="B338" s="2" t="s">
        <v>416</v>
      </c>
      <c r="C338" s="26">
        <v>85</v>
      </c>
      <c r="D338" s="26">
        <v>95.2</v>
      </c>
      <c r="E338" s="27">
        <f t="shared" si="16"/>
        <v>112.00000000000001</v>
      </c>
    </row>
    <row r="339" spans="1:5" ht="135.75" customHeight="1">
      <c r="A339" s="3" t="s">
        <v>438</v>
      </c>
      <c r="B339" s="2" t="s">
        <v>439</v>
      </c>
      <c r="C339" s="26"/>
      <c r="D339" s="26">
        <v>95.2</v>
      </c>
      <c r="E339" s="111"/>
    </row>
    <row r="340" spans="1:5" ht="36" customHeight="1">
      <c r="A340" s="112" t="s">
        <v>417</v>
      </c>
      <c r="B340" s="90"/>
      <c r="C340" s="81">
        <f>C11+C29+C46+C58+C165+C200+C206+C216+C221+C312+C318+C305</f>
        <v>2541550.3000000003</v>
      </c>
      <c r="D340" s="81">
        <f>D11+D29+D46+D58+D165+D200+D206+D216+D221+D312+D318+D305</f>
        <v>2462867.9999999995</v>
      </c>
      <c r="E340" s="113">
        <f t="shared" si="16"/>
        <v>96.90416121215462</v>
      </c>
    </row>
    <row r="341" ht="12.75" customHeight="1">
      <c r="E341" s="114"/>
    </row>
  </sheetData>
  <sheetProtection/>
  <mergeCells count="12">
    <mergeCell ref="D9:D10"/>
    <mergeCell ref="E9:E10"/>
    <mergeCell ref="A6:E6"/>
    <mergeCell ref="A9:A10"/>
    <mergeCell ref="B9:B10"/>
    <mergeCell ref="A8:E8"/>
    <mergeCell ref="C1:E1"/>
    <mergeCell ref="C2:E2"/>
    <mergeCell ref="C3:E3"/>
    <mergeCell ref="C4:E4"/>
    <mergeCell ref="A7:E7"/>
    <mergeCell ref="C9:C10"/>
  </mergeCells>
  <printOptions/>
  <pageMargins left="0.6692913385826772" right="0.1968503937007874" top="0.3937007874015748" bottom="0.2362204724409449" header="0.15748031496062992" footer="0.15748031496062992"/>
  <pageSetup horizontalDpi="600" verticalDpi="600" orientation="portrait" paperSize="9" scale="65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Zaharova OI</dc:creator>
  <cp:keywords/>
  <dc:description>exif_MSED_6bc3e19631a4b139c60b90bbc4442b4692ebfc6af1a6a8e0799a81bbd0a6e600</dc:description>
  <cp:lastModifiedBy>FFU</cp:lastModifiedBy>
  <cp:lastPrinted>2021-03-11T09:39:39Z</cp:lastPrinted>
  <dcterms:created xsi:type="dcterms:W3CDTF">2009-10-07T10:28:13Z</dcterms:created>
  <dcterms:modified xsi:type="dcterms:W3CDTF">2021-03-30T11:54:46Z</dcterms:modified>
  <cp:category/>
  <cp:version/>
  <cp:contentType/>
  <cp:contentStatus/>
</cp:coreProperties>
</file>