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2120" windowHeight="6870" tabRatio="601" activeTab="0"/>
  </bookViews>
  <sheets>
    <sheet name="доходы 1 кв 2021_2022" sheetId="1" r:id="rId1"/>
    <sheet name="Лист1" sheetId="2" r:id="rId2"/>
  </sheets>
  <definedNames>
    <definedName name="_xlnm.Print_Titles" localSheetId="0">'доходы 1 кв 2021_2022'!$4:$5</definedName>
    <definedName name="_xlnm.Print_Area" localSheetId="0">'доходы 1 кв 2021_2022'!$A$1:$G$52</definedName>
  </definedNames>
  <calcPr fullCalcOnLoad="1"/>
</workbook>
</file>

<file path=xl/sharedStrings.xml><?xml version="1.0" encoding="utf-8"?>
<sst xmlns="http://schemas.openxmlformats.org/spreadsheetml/2006/main" count="86" uniqueCount="86">
  <si>
    <t>Наименования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</si>
  <si>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</si>
  <si>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</si>
  <si>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</si>
  <si>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</si>
  <si>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</si>
  <si>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000 1 05 00000 00 0000 000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</si>
  <si>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</si>
  <si>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</si>
  <si>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</si>
  <si>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</si>
  <si>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</si>
  <si>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</si>
  <si>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 xml:space="preserve">000 1 11 00000 00 0000 000 </t>
  </si>
  <si>
    <t>000 1 11 05000 00 0000 120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</si>
  <si>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</si>
  <si>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</si>
  <si>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</si>
  <si>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</si>
  <si>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</si>
  <si>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 xml:space="preserve">000 2 02 00000 00 0000 000 </t>
  </si>
  <si>
    <t xml:space="preserve">ВСЕГО ДОХОДОВ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</si>
  <si>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</si>
  <si>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000 1 05 01000 00 0000 110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</si>
  <si>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</si>
  <si>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</si>
  <si>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</si>
  <si>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</si>
  <si>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</si>
  <si>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</si>
  <si>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000 1 06 06030 00 0000 110</t>
  </si>
  <si>
    <t>000 1 06 06040 00 0000 110</t>
  </si>
  <si>
    <t>Земельный налог с организаций</t>
  </si>
  <si>
    <t>Земельный налог с физических лиц</t>
  </si>
  <si>
    <t>Коды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</si>
  <si>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</si>
  <si>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</si>
  <si>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</si>
  <si>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000 2 02 10000 00 0000 150</t>
  </si>
  <si>
    <t>000 2 02 20000 00 0000 150</t>
  </si>
  <si>
    <t>000 2 02 30000 00 0000 150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</si>
  <si>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</si>
  <si>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</si>
  <si>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Иные межбюджетные трансферты</t>
  </si>
  <si>
    <t>000 2 02 40000 00 0000 150</t>
  </si>
  <si>
    <t>000 1 11 09040 00 0000 120</t>
  </si>
  <si>
    <t>000 1 11 09000 00 0000 120</t>
  </si>
  <si>
    <t>доп. норматив 2022</t>
  </si>
  <si>
    <t>доп. норматив 2023</t>
  </si>
  <si>
    <t>доп. норматив 2024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</si>
  <si>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</si>
  <si>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</si>
  <si>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</si>
  <si>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</si>
  <si>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000 1 14 00000 00 0000 000</t>
  </si>
  <si>
    <r>
      <t>Доходы от реализации имущества, находящегося в государственной и муниципальной собственности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rFont val="Arial"/>
        <family val="2"/>
      </rPr>
      <t>)</t>
    </r>
  </si>
  <si>
    <t>000 1 14 02000 00 0000 000</t>
  </si>
  <si>
    <t>000 2 18 00000 00 0000 150</t>
  </si>
  <si>
    <t>000 2 19 00000 00 0000 000</t>
  </si>
  <si>
    <t>000 1 09 00000 00 0000 000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</si>
  <si>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</si>
  <si>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</si>
  <si>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Доходы от продажи квартир</t>
  </si>
  <si>
    <t>000 1 14 01000 00 0000 410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</si>
  <si>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</si>
  <si>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</si>
  <si>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</si>
  <si>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</si>
  <si>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000 2 07 00000 00 0000 000</t>
  </si>
  <si>
    <t>000 1 17 00000 00 0000 000</t>
  </si>
  <si>
    <t xml:space="preserve">Сведения об исполнении бюджета городского округа Фрязино по доходам в разрезе видов доходов 
и в сравнении с соответствующим периодом прошлого года (по состоянию на 01.07.2023)  </t>
  </si>
  <si>
    <t>Исполнено на 01.07.2022                   (тыс. руб.)</t>
  </si>
  <si>
    <t>Исполнено на 01.07.2023 (тыс. руб.)</t>
  </si>
  <si>
    <t>Утвержденные бюджетные назначения на 2023 год (тыс. руб.)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</si>
  <si>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</si>
  <si>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000 1 05 07 000 01 0000 110</t>
  </si>
  <si>
    <t>НЕНАЛОГОВЫЕ  ДОХОДЫ</t>
  </si>
  <si>
    <t>Платежи от государственных и муниципальных унитарных предприятий</t>
  </si>
  <si>
    <t>000 1 11 07000 00 0000 120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</si>
  <si>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</si>
  <si>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000 2 08 00 000 00 0000 000</t>
  </si>
  <si>
    <t>НАЛОГОВЫЕ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</si>
  <si>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</si>
  <si>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</si>
  <si>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Темп роста к соответствующему периоду 2022 года (%)</t>
  </si>
  <si>
    <t>Выполнение утвержденных бюджетных назначений на 01.07.2023 (%)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</si>
</sst>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Times New Roman Cyr"/>
      <family val="1"/>
    </font>
    <font>
      <sz val="10"/>
      <name val="Arial"/>
      <family val="0"/>
    </font>
    <font>
      <u val="single"/>
      <sz val="7.5"/>
      <color indexed="12"/>
      <name val="Times New Roman Cyr"/>
      <family val="1"/>
    </font>
    <font>
      <u val="single"/>
      <sz val="7.5"/>
      <color indexed="36"/>
      <name val="Times New Roman Cyr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wrapText="1"/>
    </xf>
    <xf numFmtId="0" fontId="5" fillId="34" borderId="10" xfId="0" applyFont="1" applyFill="1" applyBorder="1" applyAlignment="1">
      <alignment vertical="center" wrapText="1"/>
    </xf>
    <xf numFmtId="0" fontId="26" fillId="32" borderId="0" xfId="0" applyFont="1" applyFill="1" applyBorder="1" applyAlignment="1">
      <alignment horizontal="center" wrapText="1"/>
    </xf>
    <xf numFmtId="0" fontId="27" fillId="32" borderId="0" xfId="0" applyFont="1" applyFill="1" applyAlignment="1">
      <alignment/>
    </xf>
    <xf numFmtId="0" fontId="28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wrapText="1"/>
    </xf>
    <xf numFmtId="173" fontId="4" fillId="33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/>
    </xf>
    <xf numFmtId="173" fontId="47" fillId="33" borderId="10" xfId="0" applyNumberFormat="1" applyFont="1" applyFill="1" applyBorder="1" applyAlignment="1">
      <alignment vertical="center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173" fontId="46" fillId="34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justify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center" wrapText="1"/>
    </xf>
    <xf numFmtId="173" fontId="26" fillId="33" borderId="10" xfId="0" applyNumberFormat="1" applyFont="1" applyFill="1" applyBorder="1" applyAlignment="1">
      <alignment vertical="center"/>
    </xf>
    <xf numFmtId="172" fontId="26" fillId="0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173" fontId="4" fillId="36" borderId="10" xfId="0" applyNumberFormat="1" applyFont="1" applyFill="1" applyBorder="1" applyAlignment="1">
      <alignment vertical="center"/>
    </xf>
    <xf numFmtId="172" fontId="4" fillId="36" borderId="10" xfId="0" applyNumberFormat="1" applyFont="1" applyFill="1" applyBorder="1" applyAlignment="1">
      <alignment vertical="center"/>
    </xf>
    <xf numFmtId="0" fontId="47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center" vertical="center"/>
    </xf>
    <xf numFmtId="173" fontId="47" fillId="35" borderId="10" xfId="0" applyNumberFormat="1" applyFont="1" applyFill="1" applyBorder="1" applyAlignment="1">
      <alignment vertical="center"/>
    </xf>
    <xf numFmtId="173" fontId="4" fillId="35" borderId="10" xfId="0" applyNumberFormat="1" applyFont="1" applyFill="1" applyBorder="1" applyAlignment="1">
      <alignment vertical="center"/>
    </xf>
    <xf numFmtId="172" fontId="5" fillId="36" borderId="10" xfId="0" applyNumberFormat="1" applyFont="1" applyFill="1" applyBorder="1" applyAlignment="1">
      <alignment vertical="center"/>
    </xf>
    <xf numFmtId="173" fontId="5" fillId="36" borderId="10" xfId="0" applyNumberFormat="1" applyFont="1" applyFill="1" applyBorder="1" applyAlignment="1">
      <alignment vertical="center"/>
    </xf>
    <xf numFmtId="173" fontId="47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tabSelected="1" zoomScale="80" zoomScaleNormal="80" zoomScalePageLayoutView="0" workbookViewId="0" topLeftCell="A37">
      <selection activeCell="G52" sqref="G52"/>
    </sheetView>
  </sheetViews>
  <sheetFormatPr defaultColWidth="9.00390625" defaultRowHeight="12.75"/>
  <cols>
    <col min="1" max="1" width="107.50390625" style="2" customWidth="1"/>
    <col min="2" max="2" width="36.00390625" style="2" customWidth="1"/>
    <col min="3" max="3" width="20.00390625" style="2" customWidth="1"/>
    <col min="4" max="4" width="19.00390625" style="0" customWidth="1"/>
    <col min="5" max="5" width="21.375" style="0" customWidth="1"/>
    <col min="6" max="6" width="18.50390625" style="0" customWidth="1"/>
    <col min="7" max="7" width="28.125" style="0" customWidth="1"/>
  </cols>
  <sheetData>
    <row r="1" spans="2:5" ht="24.75" customHeight="1">
      <c r="B1" s="16"/>
      <c r="C1" s="16"/>
      <c r="D1" s="10"/>
      <c r="E1" s="10"/>
    </row>
    <row r="2" spans="1:7" ht="45.75" customHeight="1">
      <c r="A2" s="18" t="s">
        <v>70</v>
      </c>
      <c r="B2" s="18"/>
      <c r="C2" s="19"/>
      <c r="D2" s="20"/>
      <c r="E2" s="20"/>
      <c r="F2" s="20"/>
      <c r="G2" s="20"/>
    </row>
    <row r="3" spans="1:5" ht="32.25" customHeight="1">
      <c r="A3" s="8"/>
      <c r="B3" s="8"/>
      <c r="C3" s="9"/>
      <c r="D3" s="10"/>
      <c r="E3" s="10"/>
    </row>
    <row r="4" spans="1:7" ht="42" customHeight="1">
      <c r="A4" s="14" t="s">
        <v>0</v>
      </c>
      <c r="B4" s="14" t="s">
        <v>34</v>
      </c>
      <c r="C4" s="11" t="s">
        <v>73</v>
      </c>
      <c r="D4" s="11" t="s">
        <v>72</v>
      </c>
      <c r="E4" s="11" t="s">
        <v>85</v>
      </c>
      <c r="F4" s="11" t="s">
        <v>71</v>
      </c>
      <c r="G4" s="13" t="s">
        <v>84</v>
      </c>
    </row>
    <row r="5" spans="1:7" ht="44.25" customHeight="1">
      <c r="A5" s="15"/>
      <c r="B5" s="15"/>
      <c r="C5" s="12"/>
      <c r="D5" s="12"/>
      <c r="E5" s="12"/>
      <c r="F5" s="12"/>
      <c r="G5" s="13"/>
    </row>
    <row r="6" spans="1:7" ht="21.75" customHeight="1">
      <c r="A6" s="21" t="s">
        <v>2</v>
      </c>
      <c r="B6" s="22" t="s">
        <v>1</v>
      </c>
      <c r="C6" s="23">
        <f>C8+C10+C12+C18+C23+C26+C33+C34+C35+C40+C41</f>
        <v>1532734.5</v>
      </c>
      <c r="D6" s="23">
        <f>D8+D10+D12+D18+D23+D26+D33+D34+D35+D40+D41</f>
        <v>646600.9</v>
      </c>
      <c r="E6" s="24">
        <f>D6/C6*100</f>
        <v>42.18609941904485</v>
      </c>
      <c r="F6" s="23">
        <f>F8+F10+F12+F18+F23+F26+F33+F34+F35+F40+F41</f>
        <v>617895.4</v>
      </c>
      <c r="G6" s="25">
        <f aca="true" t="shared" si="0" ref="G6:G23">D6/F6*100</f>
        <v>104.64568922183268</v>
      </c>
    </row>
    <row r="7" spans="1:7" ht="25.5" customHeight="1">
      <c r="A7" s="26" t="s">
        <v>81</v>
      </c>
      <c r="B7" s="22"/>
      <c r="C7" s="23"/>
      <c r="D7" s="23"/>
      <c r="E7" s="24"/>
      <c r="F7" s="23"/>
      <c r="G7" s="25"/>
    </row>
    <row r="8" spans="1:7" ht="23.25" customHeight="1">
      <c r="A8" s="21" t="str">
        <f>UPPER("Налоги на прибыль, доходы")</f>
        <v>НАЛОГИ НА ПРИБЫЛЬ, ДОХОДЫ</v>
      </c>
      <c r="B8" s="27" t="s">
        <v>3</v>
      </c>
      <c r="C8" s="28">
        <f>C9</f>
        <v>1027716.1</v>
      </c>
      <c r="D8" s="28">
        <f>D9</f>
        <v>425192.8</v>
      </c>
      <c r="E8" s="24">
        <f>D8/C8*100</f>
        <v>41.372593073125934</v>
      </c>
      <c r="F8" s="28">
        <v>398176.4</v>
      </c>
      <c r="G8" s="25">
        <f t="shared" si="0"/>
        <v>106.78503296528874</v>
      </c>
    </row>
    <row r="9" spans="1:7" s="1" customFormat="1" ht="27" customHeight="1">
      <c r="A9" s="29" t="s">
        <v>5</v>
      </c>
      <c r="B9" s="30" t="s">
        <v>4</v>
      </c>
      <c r="C9" s="31">
        <v>1027716.1</v>
      </c>
      <c r="D9" s="31">
        <v>425192.8</v>
      </c>
      <c r="E9" s="31">
        <f>D9/C9*100</f>
        <v>41.372593073125934</v>
      </c>
      <c r="F9" s="31">
        <v>398176.4</v>
      </c>
      <c r="G9" s="32">
        <f t="shared" si="0"/>
        <v>106.78503296528874</v>
      </c>
    </row>
    <row r="10" spans="1:7" ht="41.25" customHeight="1">
      <c r="A10" s="52" t="str">
        <f>UPPER("Налоги на товары (работы, услуги), реализуемые на территории Российской Федерации")</f>
        <v>НАЛОГИ НА ТОВАРЫ (РАБОТЫ, УСЛУГИ), РЕАЛИЗУЕМЫЕ НА ТЕРРИТОРИИ РОССИЙСКОЙ ФЕДЕРАЦИИ</v>
      </c>
      <c r="B10" s="53" t="s">
        <v>27</v>
      </c>
      <c r="C10" s="54">
        <f>C11</f>
        <v>3499</v>
      </c>
      <c r="D10" s="54">
        <f>D11</f>
        <v>1679.5</v>
      </c>
      <c r="E10" s="54">
        <f aca="true" t="shared" si="1" ref="E10:E52">D10/C10*100</f>
        <v>47.99942840811661</v>
      </c>
      <c r="F10" s="54">
        <v>1665.4</v>
      </c>
      <c r="G10" s="55">
        <f t="shared" si="0"/>
        <v>100.84664344902126</v>
      </c>
    </row>
    <row r="11" spans="1:7" ht="47.25" customHeight="1">
      <c r="A11" s="33" t="s">
        <v>29</v>
      </c>
      <c r="B11" s="34" t="s">
        <v>28</v>
      </c>
      <c r="C11" s="35">
        <v>3499</v>
      </c>
      <c r="D11" s="35">
        <v>1679.5</v>
      </c>
      <c r="E11" s="31">
        <f t="shared" si="1"/>
        <v>47.99942840811661</v>
      </c>
      <c r="F11" s="35">
        <v>1665.4</v>
      </c>
      <c r="G11" s="32">
        <f t="shared" si="0"/>
        <v>100.84664344902126</v>
      </c>
    </row>
    <row r="12" spans="1:7" ht="33" customHeight="1">
      <c r="A12" s="56" t="str">
        <f>UPPER("Налоги на совокупный доход")</f>
        <v>НАЛОГИ НА СОВОКУПНЫЙ ДОХОД</v>
      </c>
      <c r="B12" s="57" t="s">
        <v>6</v>
      </c>
      <c r="C12" s="58">
        <f>C13+C14+C15+C16+C17</f>
        <v>297078</v>
      </c>
      <c r="D12" s="58">
        <f>D13+D14+D15+D16+D17</f>
        <v>130332.79999999999</v>
      </c>
      <c r="E12" s="54">
        <f t="shared" si="1"/>
        <v>43.87157581510579</v>
      </c>
      <c r="F12" s="58">
        <v>130314.90000000001</v>
      </c>
      <c r="G12" s="55">
        <f t="shared" si="0"/>
        <v>100.01373595805237</v>
      </c>
    </row>
    <row r="13" spans="1:7" ht="31.5" customHeight="1">
      <c r="A13" s="33" t="s">
        <v>26</v>
      </c>
      <c r="B13" s="34" t="s">
        <v>23</v>
      </c>
      <c r="C13" s="35">
        <v>275390</v>
      </c>
      <c r="D13" s="35">
        <v>124833.3</v>
      </c>
      <c r="E13" s="31">
        <f t="shared" si="1"/>
        <v>45.32964159918661</v>
      </c>
      <c r="F13" s="35">
        <v>119472.8</v>
      </c>
      <c r="G13" s="32">
        <f t="shared" si="0"/>
        <v>104.48679532077594</v>
      </c>
    </row>
    <row r="14" spans="1:7" ht="24.75" customHeight="1">
      <c r="A14" s="17" t="s">
        <v>50</v>
      </c>
      <c r="B14" s="36" t="s">
        <v>51</v>
      </c>
      <c r="C14" s="35">
        <v>0</v>
      </c>
      <c r="D14" s="35">
        <v>-586.2</v>
      </c>
      <c r="E14" s="31">
        <v>0</v>
      </c>
      <c r="F14" s="35">
        <v>79.7</v>
      </c>
      <c r="G14" s="32">
        <f t="shared" si="0"/>
        <v>-735.508155583438</v>
      </c>
    </row>
    <row r="15" spans="1:7" ht="31.5" customHeight="1">
      <c r="A15" s="17" t="s">
        <v>52</v>
      </c>
      <c r="B15" s="30" t="s">
        <v>53</v>
      </c>
      <c r="C15" s="35">
        <v>0</v>
      </c>
      <c r="D15" s="35">
        <v>-5.6</v>
      </c>
      <c r="E15" s="31">
        <v>0</v>
      </c>
      <c r="F15" s="35">
        <v>8.6</v>
      </c>
      <c r="G15" s="32">
        <f t="shared" si="0"/>
        <v>-65.11627906976743</v>
      </c>
    </row>
    <row r="16" spans="1:7" ht="29.25" customHeight="1">
      <c r="A16" s="17" t="s">
        <v>25</v>
      </c>
      <c r="B16" s="30" t="s">
        <v>24</v>
      </c>
      <c r="C16" s="31">
        <v>21613</v>
      </c>
      <c r="D16" s="31">
        <v>6002.4</v>
      </c>
      <c r="E16" s="31">
        <f t="shared" si="1"/>
        <v>27.772174154444084</v>
      </c>
      <c r="F16" s="31">
        <v>10753.8</v>
      </c>
      <c r="G16" s="32">
        <f t="shared" si="0"/>
        <v>55.81654856887798</v>
      </c>
    </row>
    <row r="17" spans="1:7" ht="42" customHeight="1">
      <c r="A17" s="17" t="s">
        <v>74</v>
      </c>
      <c r="B17" s="30" t="s">
        <v>75</v>
      </c>
      <c r="C17" s="31">
        <v>75</v>
      </c>
      <c r="D17" s="31">
        <v>88.9</v>
      </c>
      <c r="E17" s="31">
        <f t="shared" si="1"/>
        <v>118.53333333333333</v>
      </c>
      <c r="F17" s="31">
        <v>0</v>
      </c>
      <c r="G17" s="32"/>
    </row>
    <row r="18" spans="1:7" ht="33" customHeight="1">
      <c r="A18" s="52" t="str">
        <f>UPPER("Налоги на имущество")</f>
        <v>НАЛОГИ НА ИМУЩЕСТВО</v>
      </c>
      <c r="B18" s="53" t="s">
        <v>7</v>
      </c>
      <c r="C18" s="59">
        <f>C19+C20</f>
        <v>132236</v>
      </c>
      <c r="D18" s="59">
        <f>D19+D20</f>
        <v>24538.4</v>
      </c>
      <c r="E18" s="54">
        <f t="shared" si="1"/>
        <v>18.556520160924407</v>
      </c>
      <c r="F18" s="59">
        <v>47382.1</v>
      </c>
      <c r="G18" s="55">
        <f t="shared" si="0"/>
        <v>51.78833356900602</v>
      </c>
    </row>
    <row r="19" spans="1:7" ht="24.75" customHeight="1">
      <c r="A19" s="17" t="s">
        <v>9</v>
      </c>
      <c r="B19" s="36" t="s">
        <v>8</v>
      </c>
      <c r="C19" s="37">
        <v>51954</v>
      </c>
      <c r="D19" s="37">
        <v>1780.2</v>
      </c>
      <c r="E19" s="31">
        <f t="shared" si="1"/>
        <v>3.4264926665896756</v>
      </c>
      <c r="F19" s="37">
        <v>2458.8</v>
      </c>
      <c r="G19" s="32">
        <f t="shared" si="0"/>
        <v>72.40117130307466</v>
      </c>
    </row>
    <row r="20" spans="1:7" s="1" customFormat="1" ht="21" customHeight="1">
      <c r="A20" s="38" t="s">
        <v>11</v>
      </c>
      <c r="B20" s="39" t="s">
        <v>10</v>
      </c>
      <c r="C20" s="40">
        <f>C21+C22</f>
        <v>80282</v>
      </c>
      <c r="D20" s="40">
        <f>D21+D22</f>
        <v>22758.2</v>
      </c>
      <c r="E20" s="24">
        <f t="shared" si="1"/>
        <v>28.347823920679605</v>
      </c>
      <c r="F20" s="40">
        <v>44923.299999999996</v>
      </c>
      <c r="G20" s="25">
        <f t="shared" si="0"/>
        <v>50.66012514663883</v>
      </c>
    </row>
    <row r="21" spans="1:7" s="1" customFormat="1" ht="21" customHeight="1">
      <c r="A21" s="41" t="s">
        <v>32</v>
      </c>
      <c r="B21" s="42" t="s">
        <v>30</v>
      </c>
      <c r="C21" s="35">
        <v>63282</v>
      </c>
      <c r="D21" s="35">
        <v>26824.2</v>
      </c>
      <c r="E21" s="31">
        <f t="shared" si="1"/>
        <v>42.38835687873329</v>
      </c>
      <c r="F21" s="35">
        <v>44504.2</v>
      </c>
      <c r="G21" s="32">
        <f t="shared" si="0"/>
        <v>60.2734123970322</v>
      </c>
    </row>
    <row r="22" spans="1:7" s="1" customFormat="1" ht="22.5" customHeight="1">
      <c r="A22" s="41" t="s">
        <v>33</v>
      </c>
      <c r="B22" s="42" t="s">
        <v>31</v>
      </c>
      <c r="C22" s="35">
        <v>17000</v>
      </c>
      <c r="D22" s="35">
        <v>-4066</v>
      </c>
      <c r="E22" s="31">
        <f t="shared" si="1"/>
        <v>-23.91764705882353</v>
      </c>
      <c r="F22" s="35">
        <v>419.1</v>
      </c>
      <c r="G22" s="32">
        <f t="shared" si="0"/>
        <v>-970.174182772608</v>
      </c>
    </row>
    <row r="23" spans="1:7" ht="24" customHeight="1">
      <c r="A23" s="52" t="str">
        <f>UPPER("Государственная пошлина")</f>
        <v>ГОСУДАРСТВЕННАЯ ПОШЛИНА</v>
      </c>
      <c r="B23" s="53" t="s">
        <v>12</v>
      </c>
      <c r="C23" s="59">
        <v>3865</v>
      </c>
      <c r="D23" s="59">
        <v>2471.2</v>
      </c>
      <c r="E23" s="54">
        <f t="shared" si="1"/>
        <v>63.93790426908149</v>
      </c>
      <c r="F23" s="59">
        <v>1801.6</v>
      </c>
      <c r="G23" s="55">
        <f t="shared" si="0"/>
        <v>137.1669626998224</v>
      </c>
    </row>
    <row r="24" spans="1:7" ht="35.25" customHeight="1">
      <c r="A24" s="52" t="str">
        <f>UPPER("Задолженность и перерасчеты по отмененным налогам, сборам и иным обязательным платежам")</f>
        <v>ЗАДОЛЖЕННОСТЬ И ПЕРЕРАСЧЕТЫ ПО ОТМЕНЕННЫМ НАЛОГАМ, СБОРАМ И ИНЫМ ОБЯЗАТЕЛЬНЫМ ПЛАТЕЖАМ</v>
      </c>
      <c r="B24" s="53" t="s">
        <v>59</v>
      </c>
      <c r="C24" s="59">
        <v>0</v>
      </c>
      <c r="D24" s="59">
        <v>-0.1</v>
      </c>
      <c r="E24" s="54">
        <v>0</v>
      </c>
      <c r="F24" s="59">
        <v>0</v>
      </c>
      <c r="G24" s="60"/>
    </row>
    <row r="25" spans="1:7" ht="33.75" customHeight="1">
      <c r="A25" s="17" t="s">
        <v>76</v>
      </c>
      <c r="B25" s="36"/>
      <c r="C25" s="37"/>
      <c r="D25" s="37"/>
      <c r="E25" s="24"/>
      <c r="F25" s="37"/>
      <c r="G25" s="32"/>
    </row>
    <row r="26" spans="1:7" ht="35.25" customHeight="1">
      <c r="A26" s="56" t="str">
        <f>UPPER("Доходы от использования имущества, находящегося в государственной и муниципальной собственности")</f>
        <v>ДОХОДЫ ОТ ИСПОЛЬЗОВАНИЯ ИМУЩЕСТВА, НАХОДЯЩЕГОСЯ В ГОСУДАРСТВЕННОЙ И МУНИЦИПАЛЬНОЙ СОБСТВЕННОСТИ</v>
      </c>
      <c r="B26" s="57" t="s">
        <v>13</v>
      </c>
      <c r="C26" s="58">
        <f>C27+C28+C29+C30</f>
        <v>65868</v>
      </c>
      <c r="D26" s="58">
        <f>D27+D28+D29+D30</f>
        <v>30022.899999999998</v>
      </c>
      <c r="E26" s="54">
        <f t="shared" si="1"/>
        <v>45.58040323070383</v>
      </c>
      <c r="F26" s="58">
        <v>29178.800000000003</v>
      </c>
      <c r="G26" s="55">
        <f>D26/F26*100</f>
        <v>102.8928537157114</v>
      </c>
    </row>
    <row r="27" spans="1:7" ht="70.5" customHeight="1">
      <c r="A27" s="43" t="s">
        <v>22</v>
      </c>
      <c r="B27" s="34" t="s">
        <v>14</v>
      </c>
      <c r="C27" s="44">
        <v>49377</v>
      </c>
      <c r="D27" s="44">
        <v>20850.8</v>
      </c>
      <c r="E27" s="31">
        <f t="shared" si="1"/>
        <v>42.22775786297264</v>
      </c>
      <c r="F27" s="44">
        <v>21380.4</v>
      </c>
      <c r="G27" s="32">
        <f>D27/F27*100</f>
        <v>97.52296495856017</v>
      </c>
    </row>
    <row r="28" spans="1:7" ht="41.25" customHeight="1">
      <c r="A28" s="45" t="s">
        <v>60</v>
      </c>
      <c r="B28" s="46" t="s">
        <v>61</v>
      </c>
      <c r="C28" s="37">
        <v>0</v>
      </c>
      <c r="D28" s="37">
        <v>0.8</v>
      </c>
      <c r="E28" s="31">
        <v>0</v>
      </c>
      <c r="F28" s="37">
        <v>0</v>
      </c>
      <c r="G28" s="32"/>
    </row>
    <row r="29" spans="1:7" ht="29.25" customHeight="1">
      <c r="A29" s="43" t="s">
        <v>77</v>
      </c>
      <c r="B29" s="42" t="s">
        <v>78</v>
      </c>
      <c r="C29" s="35">
        <v>0</v>
      </c>
      <c r="D29" s="35">
        <v>186.5</v>
      </c>
      <c r="E29" s="31">
        <v>0</v>
      </c>
      <c r="F29" s="35">
        <v>1000</v>
      </c>
      <c r="G29" s="32">
        <f>D29/F29*100</f>
        <v>18.65</v>
      </c>
    </row>
    <row r="30" spans="1:7" ht="86.25" customHeight="1">
      <c r="A30" s="47" t="s">
        <v>82</v>
      </c>
      <c r="B30" s="39" t="s">
        <v>46</v>
      </c>
      <c r="C30" s="40">
        <f>C31+C32</f>
        <v>16491</v>
      </c>
      <c r="D30" s="40">
        <f>D31+D32</f>
        <v>8984.8</v>
      </c>
      <c r="E30" s="24">
        <f t="shared" si="1"/>
        <v>54.483051361348615</v>
      </c>
      <c r="F30" s="40">
        <v>6798.4</v>
      </c>
      <c r="G30" s="25">
        <f aca="true" t="shared" si="2" ref="G30:G36">D30/F30*100</f>
        <v>132.16050835490702</v>
      </c>
    </row>
    <row r="31" spans="1:7" ht="67.5" customHeight="1">
      <c r="A31" s="3" t="s">
        <v>83</v>
      </c>
      <c r="B31" s="30" t="s">
        <v>45</v>
      </c>
      <c r="C31" s="31">
        <v>11000</v>
      </c>
      <c r="D31" s="31">
        <v>6424.2</v>
      </c>
      <c r="E31" s="31">
        <f t="shared" si="1"/>
        <v>58.40181818181818</v>
      </c>
      <c r="F31" s="31">
        <v>4813.5</v>
      </c>
      <c r="G31" s="32">
        <f t="shared" si="2"/>
        <v>133.46213773761295</v>
      </c>
    </row>
    <row r="32" spans="1:7" ht="80.25" customHeight="1">
      <c r="A32" s="43" t="s">
        <v>42</v>
      </c>
      <c r="B32" s="42" t="s">
        <v>41</v>
      </c>
      <c r="C32" s="35">
        <v>5491</v>
      </c>
      <c r="D32" s="35">
        <v>2560.6</v>
      </c>
      <c r="E32" s="31">
        <f t="shared" si="1"/>
        <v>46.632671644509195</v>
      </c>
      <c r="F32" s="35">
        <v>1984.9</v>
      </c>
      <c r="G32" s="32">
        <f t="shared" si="2"/>
        <v>129.00398004937276</v>
      </c>
    </row>
    <row r="33" spans="1:7" ht="25.5" customHeight="1">
      <c r="A33" s="56" t="str">
        <f>UPPER("Платежи при пользовании природными ресурсами")</f>
        <v>ПЛАТЕЖИ ПРИ ПОЛЬЗОВАНИИ ПРИРОДНЫМИ РЕСУРСАМИ</v>
      </c>
      <c r="B33" s="57" t="s">
        <v>15</v>
      </c>
      <c r="C33" s="58">
        <v>510</v>
      </c>
      <c r="D33" s="58">
        <v>3735.1</v>
      </c>
      <c r="E33" s="54">
        <f t="shared" si="1"/>
        <v>732.3725490196078</v>
      </c>
      <c r="F33" s="58">
        <v>257.5</v>
      </c>
      <c r="G33" s="55">
        <f t="shared" si="2"/>
        <v>1450.52427184466</v>
      </c>
    </row>
    <row r="34" spans="1:7" s="5" customFormat="1" ht="33.75" customHeight="1">
      <c r="A34" s="52" t="str">
        <f>UPPER("Доходы от оказания платных услуг  и компенсации затрат государства")</f>
        <v>ДОХОДЫ ОТ ОКАЗАНИЯ ПЛАТНЫХ УСЛУГ  И КОМПЕНСАЦИИ ЗАТРАТ ГОСУДАРСТВА</v>
      </c>
      <c r="B34" s="53" t="s">
        <v>16</v>
      </c>
      <c r="C34" s="59">
        <v>1150</v>
      </c>
      <c r="D34" s="59">
        <v>7377.3</v>
      </c>
      <c r="E34" s="54">
        <f t="shared" si="1"/>
        <v>641.504347826087</v>
      </c>
      <c r="F34" s="59">
        <v>6150.200000000001</v>
      </c>
      <c r="G34" s="55">
        <f t="shared" si="2"/>
        <v>119.95219667653083</v>
      </c>
    </row>
    <row r="35" spans="1:7" ht="29.25" customHeight="1">
      <c r="A35" s="52" t="str">
        <f>UPPER("Доходы от продажи материальных и нематериальных активов")</f>
        <v>ДОХОДЫ ОТ ПРОДАЖИ МАТЕРИАЛЬНЫХ И НЕМАТЕРИАЛЬНЫХ АКТИВОВ</v>
      </c>
      <c r="B35" s="53" t="s">
        <v>54</v>
      </c>
      <c r="C35" s="54">
        <f>C37</f>
        <v>0</v>
      </c>
      <c r="D35" s="54">
        <f>D36+D37+D38+D39</f>
        <v>13447.1</v>
      </c>
      <c r="E35" s="61">
        <v>0</v>
      </c>
      <c r="F35" s="54">
        <f>F36+F37+F38+F39</f>
        <v>1458</v>
      </c>
      <c r="G35" s="55">
        <f t="shared" si="2"/>
        <v>922.2976680384088</v>
      </c>
    </row>
    <row r="36" spans="1:7" ht="21.75" customHeight="1">
      <c r="A36" s="17" t="s">
        <v>62</v>
      </c>
      <c r="B36" s="36" t="s">
        <v>63</v>
      </c>
      <c r="C36" s="31">
        <v>0</v>
      </c>
      <c r="D36" s="31">
        <v>1077</v>
      </c>
      <c r="E36" s="31">
        <v>0</v>
      </c>
      <c r="F36" s="31">
        <v>833</v>
      </c>
      <c r="G36" s="32">
        <f t="shared" si="2"/>
        <v>129.29171668667468</v>
      </c>
    </row>
    <row r="37" spans="1:7" ht="76.5" customHeight="1">
      <c r="A37" s="48" t="s">
        <v>55</v>
      </c>
      <c r="B37" s="30" t="s">
        <v>56</v>
      </c>
      <c r="C37" s="31">
        <v>0</v>
      </c>
      <c r="D37" s="31">
        <v>6292.1</v>
      </c>
      <c r="E37" s="31">
        <v>0</v>
      </c>
      <c r="F37" s="31">
        <v>565</v>
      </c>
      <c r="G37" s="32">
        <f>D37/F37*100</f>
        <v>1113.646017699115</v>
      </c>
    </row>
    <row r="38" spans="1:7" ht="30">
      <c r="A38" s="3" t="s">
        <v>64</v>
      </c>
      <c r="B38" s="30" t="s">
        <v>65</v>
      </c>
      <c r="C38" s="31">
        <v>0</v>
      </c>
      <c r="D38" s="31">
        <v>1617.6</v>
      </c>
      <c r="E38" s="31">
        <v>0</v>
      </c>
      <c r="F38" s="31">
        <v>0</v>
      </c>
      <c r="G38" s="32"/>
    </row>
    <row r="39" spans="1:7" ht="60">
      <c r="A39" s="45" t="s">
        <v>66</v>
      </c>
      <c r="B39" s="46" t="s">
        <v>67</v>
      </c>
      <c r="C39" s="31">
        <v>0</v>
      </c>
      <c r="D39" s="31">
        <v>4460.4</v>
      </c>
      <c r="E39" s="31">
        <v>0</v>
      </c>
      <c r="F39" s="31">
        <v>60</v>
      </c>
      <c r="G39" s="32">
        <f>D39/F39*100</f>
        <v>7433.999999999999</v>
      </c>
    </row>
    <row r="40" spans="1:7" ht="23.25" customHeight="1">
      <c r="A40" s="52" t="str">
        <f>UPPER("Штрафы, санкции, возмещение ущерба")</f>
        <v>ШТРАФЫ, САНКЦИИ, ВОЗМЕЩЕНИЕ УЩЕРБА</v>
      </c>
      <c r="B40" s="53" t="s">
        <v>17</v>
      </c>
      <c r="C40" s="54">
        <v>812.4</v>
      </c>
      <c r="D40" s="54">
        <v>7803.8</v>
      </c>
      <c r="E40" s="54">
        <f t="shared" si="1"/>
        <v>960.5859182668636</v>
      </c>
      <c r="F40" s="54">
        <v>1510.5</v>
      </c>
      <c r="G40" s="55">
        <f>D40/F40*100</f>
        <v>516.6368752068852</v>
      </c>
    </row>
    <row r="41" spans="1:7" ht="24.75" customHeight="1">
      <c r="A41" s="52" t="str">
        <f>UPPER("Прочие неналоговые доходы")</f>
        <v>ПРОЧИЕ НЕНАЛОГОВЫЕ ДОХОДЫ</v>
      </c>
      <c r="B41" s="53" t="s">
        <v>69</v>
      </c>
      <c r="C41" s="62">
        <v>0</v>
      </c>
      <c r="D41" s="62">
        <v>0</v>
      </c>
      <c r="E41" s="54">
        <v>0</v>
      </c>
      <c r="F41" s="62">
        <v>0</v>
      </c>
      <c r="G41" s="55"/>
    </row>
    <row r="42" spans="1:7" ht="21.75" customHeight="1">
      <c r="A42" s="52" t="s">
        <v>19</v>
      </c>
      <c r="B42" s="53" t="s">
        <v>18</v>
      </c>
      <c r="C42" s="59">
        <f>C43+C48+C49+C50+C51</f>
        <v>2484206.4000000004</v>
      </c>
      <c r="D42" s="59">
        <f>D43+D48+D49+D50+D51</f>
        <v>846241.6</v>
      </c>
      <c r="E42" s="54">
        <f t="shared" si="1"/>
        <v>34.064866751812566</v>
      </c>
      <c r="F42" s="59">
        <f>F43+F48+F49+F50+F51</f>
        <v>750279.6000000001</v>
      </c>
      <c r="G42" s="60">
        <f>D42/F42*100</f>
        <v>112.79016515976174</v>
      </c>
    </row>
    <row r="43" spans="1:7" ht="38.25" customHeight="1">
      <c r="A43" s="52" t="str">
        <f>UPPER("Безвозмездные поступления от других бюджетов бюджетной системы Российской Федерации")</f>
        <v>БЕЗВОЗМЕЗДНЫЕ ПОСТУПЛЕНИЯ ОТ ДРУГИХ БЮДЖЕТОВ БЮДЖЕТНОЙ СИСТЕМЫ РОССИЙСКОЙ ФЕДЕРАЦИИ</v>
      </c>
      <c r="B43" s="53" t="s">
        <v>20</v>
      </c>
      <c r="C43" s="59">
        <f>C44+C45+C46+C47</f>
        <v>2484206.4000000004</v>
      </c>
      <c r="D43" s="59">
        <f>D44+D45+D46+D47</f>
        <v>847864.9</v>
      </c>
      <c r="E43" s="54">
        <f t="shared" si="1"/>
        <v>34.130211563741234</v>
      </c>
      <c r="F43" s="59">
        <v>762329.3</v>
      </c>
      <c r="G43" s="60">
        <f>D43/F43*100</f>
        <v>111.220295481231</v>
      </c>
    </row>
    <row r="44" spans="1:7" ht="31.5" customHeight="1">
      <c r="A44" s="48" t="s">
        <v>35</v>
      </c>
      <c r="B44" s="30" t="s">
        <v>38</v>
      </c>
      <c r="C44" s="37">
        <v>0</v>
      </c>
      <c r="D44" s="37">
        <v>0</v>
      </c>
      <c r="E44" s="31">
        <v>0</v>
      </c>
      <c r="F44" s="37">
        <v>262.5</v>
      </c>
      <c r="G44" s="32"/>
    </row>
    <row r="45" spans="1:7" s="1" customFormat="1" ht="34.5" customHeight="1">
      <c r="A45" s="48" t="s">
        <v>37</v>
      </c>
      <c r="B45" s="30" t="s">
        <v>39</v>
      </c>
      <c r="C45" s="31">
        <v>1554158.1</v>
      </c>
      <c r="D45" s="31">
        <v>293801</v>
      </c>
      <c r="E45" s="31">
        <f t="shared" si="1"/>
        <v>18.904189991996308</v>
      </c>
      <c r="F45" s="31">
        <v>209748.90000000002</v>
      </c>
      <c r="G45" s="32">
        <f>D45/F45*100</f>
        <v>140.07272505362363</v>
      </c>
    </row>
    <row r="46" spans="1:7" ht="24.75" customHeight="1">
      <c r="A46" s="48" t="s">
        <v>36</v>
      </c>
      <c r="B46" s="30" t="s">
        <v>40</v>
      </c>
      <c r="C46" s="31">
        <v>922048.3</v>
      </c>
      <c r="D46" s="31">
        <v>553827.5</v>
      </c>
      <c r="E46" s="31">
        <f t="shared" si="1"/>
        <v>60.06491200081384</v>
      </c>
      <c r="F46" s="31">
        <v>548471.9</v>
      </c>
      <c r="G46" s="32">
        <f>D46/F46*100</f>
        <v>100.97645841108725</v>
      </c>
    </row>
    <row r="47" spans="1:7" ht="24.75" customHeight="1">
      <c r="A47" s="4" t="s">
        <v>43</v>
      </c>
      <c r="B47" s="7" t="s">
        <v>44</v>
      </c>
      <c r="C47" s="31">
        <v>8000</v>
      </c>
      <c r="D47" s="31">
        <v>236.4</v>
      </c>
      <c r="E47" s="31">
        <f t="shared" si="1"/>
        <v>2.955</v>
      </c>
      <c r="F47" s="31">
        <v>3846</v>
      </c>
      <c r="G47" s="32">
        <f>D47/F47*100</f>
        <v>6.146645865834634</v>
      </c>
    </row>
    <row r="48" spans="1:7" ht="36.75" customHeight="1">
      <c r="A48" s="63" t="str">
        <f>UPPER("Прочие безвозмездные поступления")</f>
        <v>ПРОЧИЕ БЕЗВОЗМЕЗДНЫЕ ПОСТУПЛЕНИЯ</v>
      </c>
      <c r="B48" s="64" t="s">
        <v>68</v>
      </c>
      <c r="C48" s="54">
        <v>0</v>
      </c>
      <c r="D48" s="54">
        <v>0</v>
      </c>
      <c r="E48" s="54">
        <v>0</v>
      </c>
      <c r="F48" s="54">
        <v>0</v>
      </c>
      <c r="G48" s="55">
        <v>0</v>
      </c>
    </row>
    <row r="49" spans="1:7" ht="89.25" customHeight="1">
      <c r="A49" s="63" t="s">
        <v>79</v>
      </c>
      <c r="B49" s="64" t="s">
        <v>80</v>
      </c>
      <c r="C49" s="54">
        <v>0</v>
      </c>
      <c r="D49" s="54">
        <v>-440.4</v>
      </c>
      <c r="E49" s="54">
        <v>0</v>
      </c>
      <c r="F49" s="54">
        <v>0</v>
      </c>
      <c r="G49" s="55"/>
    </row>
    <row r="50" spans="1:7" ht="59.25" customHeight="1">
      <c r="A50" s="63" t="str">
        <f>UPPER("Доходы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лет")</f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B50" s="64" t="s">
        <v>57</v>
      </c>
      <c r="C50" s="54">
        <v>0</v>
      </c>
      <c r="D50" s="54">
        <v>266.5</v>
      </c>
      <c r="E50" s="54">
        <v>0</v>
      </c>
      <c r="F50" s="54">
        <v>1262.3</v>
      </c>
      <c r="G50" s="55">
        <f>D50/F50*100</f>
        <v>21.112255406797118</v>
      </c>
    </row>
    <row r="51" spans="1:7" ht="53.25" customHeight="1">
      <c r="A51" s="63" t="str">
        <f>UPPER("Возврат остатков субсидий, субвенций и иных межбюджетных трансфертов, имеющих целевое назначение, прошлых лет")</f>
        <v>ВОЗВРАТ ОСТАТКОВ СУБСИДИЙ, СУБВЕНЦИЙ И ИНЫХ МЕЖБЮДЖЕТНЫХ ТРАНСФЕРТОВ, ИМЕЮЩИХ ЦЕЛЕВОЕ НАЗНАЧЕНИЕ, ПРОШЛЫХ ЛЕТ</v>
      </c>
      <c r="B51" s="64" t="s">
        <v>58</v>
      </c>
      <c r="C51" s="54">
        <v>0</v>
      </c>
      <c r="D51" s="54">
        <v>-1449.4</v>
      </c>
      <c r="E51" s="54">
        <v>0</v>
      </c>
      <c r="F51" s="54">
        <v>-13312</v>
      </c>
      <c r="G51" s="55">
        <f>D51/F51*100</f>
        <v>10.887920673076925</v>
      </c>
    </row>
    <row r="52" spans="1:7" ht="30.75" customHeight="1">
      <c r="A52" s="49" t="s">
        <v>21</v>
      </c>
      <c r="B52" s="7"/>
      <c r="C52" s="50">
        <f>C42+C6</f>
        <v>4016940.9000000004</v>
      </c>
      <c r="D52" s="50">
        <f>D42+D6</f>
        <v>1492842.5</v>
      </c>
      <c r="E52" s="50">
        <f t="shared" si="1"/>
        <v>37.163666012611735</v>
      </c>
      <c r="F52" s="50">
        <v>1368175</v>
      </c>
      <c r="G52" s="51">
        <f>D52/F52*100</f>
        <v>109.11195570742048</v>
      </c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45" customHeight="1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</sheetData>
  <sheetProtection/>
  <mergeCells count="10">
    <mergeCell ref="B1:E1"/>
    <mergeCell ref="C4:C5"/>
    <mergeCell ref="A2:G2"/>
    <mergeCell ref="D4:D5"/>
    <mergeCell ref="E4:E5"/>
    <mergeCell ref="F4:F5"/>
    <mergeCell ref="G4:G5"/>
    <mergeCell ref="A4:A5"/>
    <mergeCell ref="B4:B5"/>
    <mergeCell ref="A3:E3"/>
  </mergeCells>
  <printOptions/>
  <pageMargins left="0.6692913385826772" right="0.1968503937007874" top="0.3937007874015748" bottom="0.2362204724409449" header="0.15748031496062992" footer="0.1574803149606299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6.375" style="0" customWidth="1"/>
    <col min="2" max="2" width="17.50390625" style="0" customWidth="1"/>
    <col min="3" max="3" width="21.00390625" style="0" customWidth="1"/>
  </cols>
  <sheetData>
    <row r="2" spans="1:3" ht="25.5">
      <c r="A2" s="6" t="s">
        <v>47</v>
      </c>
      <c r="B2" s="6" t="s">
        <v>48</v>
      </c>
      <c r="C2" s="6" t="s">
        <v>49</v>
      </c>
    </row>
    <row r="3" ht="16.5" customHeight="1">
      <c r="A3">
        <f>Лист1!F15/30.5*15.5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 OI</dc:creator>
  <cp:keywords/>
  <dc:description/>
  <cp:lastModifiedBy>ИвановаТВ</cp:lastModifiedBy>
  <cp:lastPrinted>2023-07-12T07:54:22Z</cp:lastPrinted>
  <dcterms:created xsi:type="dcterms:W3CDTF">2009-10-07T06:28:13Z</dcterms:created>
  <dcterms:modified xsi:type="dcterms:W3CDTF">2023-07-12T08:20:02Z</dcterms:modified>
  <cp:category/>
  <cp:version/>
  <cp:contentType/>
  <cp:contentStatus/>
</cp:coreProperties>
</file>