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ожидаемое 2022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<sst xmlns="http://schemas.openxmlformats.org/spreadsheetml/2006/main" count="100" uniqueCount="98">
  <si>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 xml:space="preserve"> </t>
  </si>
  <si>
    <t>Код бюджетной классификации</t>
  </si>
  <si>
    <t>Наименование доходов</t>
  </si>
  <si>
    <t xml:space="preserve">% ожидаемого исполнения </t>
  </si>
  <si>
    <t>000 1 00 00000 00 0000 000</t>
  </si>
  <si>
    <t>НАЛОГОВЫЕ И НЕНАЛОГОВЫЕ ДОХОДЫ</t>
  </si>
  <si>
    <t>000 1 01 00000 00 0000 000</t>
  </si>
  <si>
    <t xml:space="preserve"> Налоги на прибыль, доходы</t>
  </si>
  <si>
    <t>000 1 01 02000 01 0000 110</t>
  </si>
  <si>
    <t xml:space="preserve"> 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</si>
  <si>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</si>
  <si>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</si>
  <si>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</si>
  <si>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</si>
  <si>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</si>
  <si>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</si>
  <si>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 xml:space="preserve">000 1 05 01000 01 0000 110 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</si>
  <si>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</si>
  <si>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</si>
  <si>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</si>
  <si>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</si>
  <si>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</si>
  <si>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</si>
  <si>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000 1 06 06 000 00 0000 110</t>
  </si>
  <si>
    <t>Земельный налог</t>
  </si>
  <si>
    <t>000 1 06 06 030 00 0000 110</t>
  </si>
  <si>
    <t>Земельный налог с организаций</t>
  </si>
  <si>
    <t>000 1 06 06 040 00 0000 110</t>
  </si>
  <si>
    <t>Земельный налог с физических лиц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</si>
  <si>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</si>
  <si>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</si>
  <si>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</si>
  <si>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</si>
  <si>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</si>
  <si>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</si>
  <si>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</si>
  <si>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 xml:space="preserve">Доходы от  использования имущества, находящегося в государственной и муниципальной собственности 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</si>
  <si>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</si>
  <si>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</si>
  <si>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</si>
  <si>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</si>
  <si>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</si>
  <si>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</si>
  <si>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</si>
  <si>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</si>
  <si>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</si>
  <si>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000 1 12 00000 00 0000 000</t>
  </si>
  <si>
    <t>Платежи при пользовании природными ресурсами</t>
  </si>
  <si>
    <t>000 1 12 01000 01 0000 120</t>
  </si>
  <si>
    <t xml:space="preserve">Плата за негативное воздействие на окружающую среду 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</si>
  <si>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</si>
  <si>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</si>
  <si>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</si>
  <si>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</si>
  <si>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</si>
  <si>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</si>
  <si>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</si>
  <si>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</si>
  <si>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</si>
  <si>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</si>
  <si>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</si>
  <si>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</si>
  <si>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000 1 16 00000 00 0000 000</t>
  </si>
  <si>
    <t xml:space="preserve"> Штрафы, санкции, возмещение ущерба</t>
  </si>
  <si>
    <t>000 2 00 00000 00 0000 000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</si>
  <si>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</si>
  <si>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</si>
  <si>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</si>
  <si>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 xml:space="preserve">Субсидии </t>
  </si>
  <si>
    <t xml:space="preserve">Субвенции  </t>
  </si>
  <si>
    <t>Иные межбюджетные трансферты</t>
  </si>
  <si>
    <t>Всего доходов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</si>
  <si>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</si>
  <si>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</si>
  <si>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</si>
  <si>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</si>
  <si>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Доходы от продажи квартир</t>
  </si>
  <si>
    <t>000 1 14 01000 00 0000 410</t>
  </si>
  <si>
    <t>000 2 02 02000 00 0000 150</t>
  </si>
  <si>
    <t>000 2 02 03000 00 0000 150</t>
  </si>
  <si>
    <t>000 2 02 04000 00 0000 150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</si>
  <si>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</si>
  <si>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 бюджета (тыс. руб.)</t>
  </si>
  <si>
    <t>тыс. руб.</t>
  </si>
  <si>
    <t>%</t>
  </si>
  <si>
    <t>Ожидаемое исполнение                                  за 2023 год              (тыс. руб.)</t>
  </si>
  <si>
    <t>от уточненного плана на 2023 год</t>
  </si>
  <si>
    <t>от ожидаемого исполнения за 2023 год</t>
  </si>
  <si>
    <t>Отклонение проекта бюджета на 2024 год</t>
  </si>
  <si>
    <t>Сведения о прогнозируемых объемах поступлений в бюджет городского округа Фрязино по видам доходов на 2024 год и плановый период 2025 и 2026 годов в сравнении с ожидаемым исполнением за 2023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</si>
  <si>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</si>
  <si>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000 1 05 04000 02 0000 110</t>
  </si>
  <si>
    <t xml:space="preserve">000 1 05 07000 01 0000 110 </t>
  </si>
  <si>
    <t>2 18 00 000 00 0000 000</t>
  </si>
  <si>
    <t>Доходы бюджетов бюджетной системы Российской Федерации от возврата остатков субсидий, субвенция и иных  межбюджетных трансфертов, имеющих целевое назначение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</si>
  <si>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</si>
  <si>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</si>
  <si>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Уточнённый план на 2023 г.     (по решению Совета депутатов от 06.07.2023 № 348/62)                   (тыс. 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</si>
</sst>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color indexed="8"/>
      <name val="Times New Roman"/>
      <family val="0"/>
    </font>
    <font>
      <b/>
      <sz val="14"/>
      <name val="Times New Roman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74" fontId="5" fillId="0" borderId="10" xfId="0" applyNumberFormat="1" applyFont="1" applyFill="1" applyBorder="1" applyAlignment="1">
      <alignment vertical="center"/>
    </xf>
    <xf numFmtId="174" fontId="6" fillId="0" borderId="10" xfId="0" applyNumberFormat="1" applyFont="1" applyFill="1" applyBorder="1" applyAlignment="1">
      <alignment vertical="center"/>
    </xf>
    <xf numFmtId="174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74" fontId="6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174" fontId="6" fillId="0" borderId="11" xfId="0" applyNumberFormat="1" applyFont="1" applyFill="1" applyBorder="1" applyAlignment="1">
      <alignment horizontal="right" vertical="center"/>
    </xf>
    <xf numFmtId="174" fontId="5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2" fillId="0" borderId="11" xfId="0" applyNumberFormat="1" applyFont="1" applyBorder="1" applyAlignment="1">
      <alignment vertical="center"/>
    </xf>
    <xf numFmtId="174" fontId="6" fillId="0" borderId="15" xfId="0" applyNumberFormat="1" applyFont="1" applyFill="1" applyBorder="1" applyAlignment="1">
      <alignment horizontal="center" vertical="center"/>
    </xf>
    <xf numFmtId="174" fontId="5" fillId="0" borderId="13" xfId="0" applyNumberFormat="1" applyFont="1" applyFill="1" applyBorder="1" applyAlignment="1">
      <alignment vertical="center"/>
    </xf>
    <xf numFmtId="174" fontId="6" fillId="0" borderId="16" xfId="0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4" fontId="5" fillId="0" borderId="17" xfId="0" applyNumberFormat="1" applyFont="1" applyFill="1" applyBorder="1" applyAlignment="1">
      <alignment horizontal="center" vertical="center"/>
    </xf>
    <xf numFmtId="174" fontId="5" fillId="0" borderId="18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O7" sqref="O7"/>
    </sheetView>
  </sheetViews>
  <sheetFormatPr defaultColWidth="14.421875" defaultRowHeight="15" customHeight="1"/>
  <cols>
    <col min="1" max="1" width="28.00390625" style="4" customWidth="1"/>
    <col min="2" max="2" width="41.421875" style="4" customWidth="1"/>
    <col min="3" max="3" width="13.8515625" style="4" customWidth="1"/>
    <col min="4" max="4" width="14.28125" style="4" customWidth="1"/>
    <col min="5" max="5" width="11.57421875" style="4" customWidth="1"/>
    <col min="6" max="8" width="14.421875" style="5" customWidth="1"/>
    <col min="9" max="9" width="14.421875" style="6" customWidth="1"/>
    <col min="10" max="10" width="10.421875" style="6" customWidth="1"/>
    <col min="11" max="11" width="14.421875" style="6" customWidth="1"/>
    <col min="12" max="12" width="9.8515625" style="6" customWidth="1"/>
    <col min="13" max="13" width="14.421875" style="4" customWidth="1"/>
  </cols>
  <sheetData>
    <row r="1" spans="4:5" ht="37.5" customHeight="1">
      <c r="D1" s="63"/>
      <c r="E1" s="63"/>
    </row>
    <row r="2" spans="1:12" ht="32.25" customHeight="1">
      <c r="A2" s="75" t="s">
        <v>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5" ht="15.75" customHeight="1">
      <c r="A3" s="64"/>
      <c r="B3" s="65"/>
      <c r="C3" s="65"/>
      <c r="D3" s="65"/>
      <c r="E3" s="65"/>
    </row>
    <row r="4" spans="1:5" ht="14.25" customHeight="1">
      <c r="A4" s="7"/>
      <c r="B4" s="7"/>
      <c r="C4" s="8"/>
      <c r="D4" s="9" t="s">
        <v>0</v>
      </c>
      <c r="E4" s="9"/>
    </row>
    <row r="5" spans="1:12" ht="23.25" customHeight="1">
      <c r="A5" s="66" t="s">
        <v>1</v>
      </c>
      <c r="B5" s="69" t="s">
        <v>2</v>
      </c>
      <c r="C5" s="71" t="s">
        <v>97</v>
      </c>
      <c r="D5" s="73" t="s">
        <v>85</v>
      </c>
      <c r="E5" s="60" t="s">
        <v>3</v>
      </c>
      <c r="F5" s="77" t="s">
        <v>82</v>
      </c>
      <c r="G5" s="77"/>
      <c r="H5" s="77"/>
      <c r="I5" s="78" t="s">
        <v>88</v>
      </c>
      <c r="J5" s="79"/>
      <c r="K5" s="79"/>
      <c r="L5" s="80"/>
    </row>
    <row r="6" spans="1:12" ht="32.25" customHeight="1">
      <c r="A6" s="67"/>
      <c r="B6" s="70"/>
      <c r="C6" s="72"/>
      <c r="D6" s="74"/>
      <c r="E6" s="61"/>
      <c r="F6" s="77">
        <v>2024</v>
      </c>
      <c r="G6" s="77">
        <v>2025</v>
      </c>
      <c r="H6" s="77">
        <v>2026</v>
      </c>
      <c r="I6" s="81" t="s">
        <v>86</v>
      </c>
      <c r="J6" s="82"/>
      <c r="K6" s="81" t="s">
        <v>87</v>
      </c>
      <c r="L6" s="82"/>
    </row>
    <row r="7" spans="1:12" ht="49.5" customHeight="1">
      <c r="A7" s="68"/>
      <c r="B7" s="68"/>
      <c r="C7" s="68"/>
      <c r="D7" s="68"/>
      <c r="E7" s="62"/>
      <c r="F7" s="77"/>
      <c r="G7" s="77"/>
      <c r="H7" s="77"/>
      <c r="I7" s="54" t="s">
        <v>83</v>
      </c>
      <c r="J7" s="53" t="s">
        <v>84</v>
      </c>
      <c r="K7" s="53" t="s">
        <v>83</v>
      </c>
      <c r="L7" s="53" t="s">
        <v>84</v>
      </c>
    </row>
    <row r="8" spans="1:12" ht="33.75" customHeight="1">
      <c r="A8" s="10" t="s">
        <v>4</v>
      </c>
      <c r="B8" s="11" t="s">
        <v>5</v>
      </c>
      <c r="C8" s="1">
        <f>C9+C11+C13+C17+C22+C25+C33+C35+C37+C42</f>
        <v>1532734.5</v>
      </c>
      <c r="D8" s="1">
        <f>D9+D11+D13+D17+D22+D25+D33+D35+D37+D42</f>
        <v>1562103.9</v>
      </c>
      <c r="E8" s="1">
        <f>D8/C8*100</f>
        <v>101.9161439897125</v>
      </c>
      <c r="F8" s="1">
        <f>F9+F11+F13+F17+F22+F25+F33+F35+F37+F42</f>
        <v>1714637.7</v>
      </c>
      <c r="G8" s="1">
        <f>G9+G11+G13+G17+G22+G25+G33+G35+G37+G42</f>
        <v>1764509.4</v>
      </c>
      <c r="H8" s="1">
        <f>H9+H11+H13+H17+H22+H25+H33+H35+H37+H42</f>
        <v>1718273.2</v>
      </c>
      <c r="I8" s="52">
        <f>SUM(F8-C8)</f>
        <v>181903.19999999995</v>
      </c>
      <c r="J8" s="52">
        <f>SUM(F8/C8*100)</f>
        <v>111.8678870998206</v>
      </c>
      <c r="K8" s="52">
        <f>SUM(F8-D8)</f>
        <v>152533.80000000005</v>
      </c>
      <c r="L8" s="52">
        <f>SUM(F8/D8*100)</f>
        <v>109.7646385749373</v>
      </c>
    </row>
    <row r="9" spans="1:12" ht="20.25" customHeight="1">
      <c r="A9" s="10" t="s">
        <v>6</v>
      </c>
      <c r="B9" s="10" t="s">
        <v>7</v>
      </c>
      <c r="C9" s="1">
        <f>SUM(C10)</f>
        <v>1020585.8</v>
      </c>
      <c r="D9" s="1">
        <f>SUM(D10)</f>
        <v>1050754</v>
      </c>
      <c r="E9" s="1">
        <f aca="true" t="shared" si="0" ref="E9:E23">D9/C9*100</f>
        <v>102.95596901309032</v>
      </c>
      <c r="F9" s="1">
        <f>SUM(F10)</f>
        <v>1118287.7</v>
      </c>
      <c r="G9" s="1">
        <f>SUM(G10)</f>
        <v>1080708.4</v>
      </c>
      <c r="H9" s="1">
        <f>SUM(H10)</f>
        <v>959922.2</v>
      </c>
      <c r="I9" s="52">
        <f aca="true" t="shared" si="1" ref="I9:I50">SUM(F9-C9)</f>
        <v>97701.8999999999</v>
      </c>
      <c r="J9" s="52">
        <f aca="true" t="shared" si="2" ref="J9:J50">SUM(F9/C9*100)</f>
        <v>109.57311967303482</v>
      </c>
      <c r="K9" s="52">
        <f aca="true" t="shared" si="3" ref="K9:K50">SUM(F9-D9)</f>
        <v>67533.69999999995</v>
      </c>
      <c r="L9" s="52">
        <f aca="true" t="shared" si="4" ref="L9:L50">SUM(F9/D9*100)</f>
        <v>106.42716563534375</v>
      </c>
    </row>
    <row r="10" spans="1:12" ht="24.75" customHeight="1">
      <c r="A10" s="12" t="s">
        <v>8</v>
      </c>
      <c r="B10" s="12" t="s">
        <v>9</v>
      </c>
      <c r="C10" s="2">
        <v>1020585.8</v>
      </c>
      <c r="D10" s="2">
        <v>1050754</v>
      </c>
      <c r="E10" s="2">
        <f t="shared" si="0"/>
        <v>102.95596901309032</v>
      </c>
      <c r="F10" s="42">
        <v>1118287.7</v>
      </c>
      <c r="G10" s="42">
        <v>1080708.4</v>
      </c>
      <c r="H10" s="42">
        <v>959922.2</v>
      </c>
      <c r="I10" s="13">
        <f t="shared" si="1"/>
        <v>97701.8999999999</v>
      </c>
      <c r="J10" s="13">
        <f t="shared" si="2"/>
        <v>109.57311967303482</v>
      </c>
      <c r="K10" s="13">
        <f t="shared" si="3"/>
        <v>67533.69999999995</v>
      </c>
      <c r="L10" s="13">
        <f t="shared" si="4"/>
        <v>106.42716563534375</v>
      </c>
    </row>
    <row r="11" spans="1:12" ht="44.25" customHeight="1">
      <c r="A11" s="10" t="s">
        <v>10</v>
      </c>
      <c r="B11" s="14" t="s">
        <v>11</v>
      </c>
      <c r="C11" s="1">
        <f>SUM(C12)</f>
        <v>3499</v>
      </c>
      <c r="D11" s="1">
        <f>SUM(D12)</f>
        <v>3499</v>
      </c>
      <c r="E11" s="1">
        <f t="shared" si="0"/>
        <v>100</v>
      </c>
      <c r="F11" s="1">
        <f>SUM(F12)</f>
        <v>3833</v>
      </c>
      <c r="G11" s="1">
        <f>SUM(G12)</f>
        <v>4069</v>
      </c>
      <c r="H11" s="1">
        <f>SUM(H12)</f>
        <v>4241</v>
      </c>
      <c r="I11" s="52">
        <f t="shared" si="1"/>
        <v>334</v>
      </c>
      <c r="J11" s="52">
        <f t="shared" si="2"/>
        <v>109.54558445270078</v>
      </c>
      <c r="K11" s="52">
        <f t="shared" si="3"/>
        <v>334</v>
      </c>
      <c r="L11" s="52">
        <f t="shared" si="4"/>
        <v>109.54558445270078</v>
      </c>
    </row>
    <row r="12" spans="1:12" ht="48" customHeight="1">
      <c r="A12" s="10" t="s">
        <v>12</v>
      </c>
      <c r="B12" s="15" t="s">
        <v>13</v>
      </c>
      <c r="C12" s="3">
        <v>3499</v>
      </c>
      <c r="D12" s="3">
        <v>3499</v>
      </c>
      <c r="E12" s="3">
        <f t="shared" si="0"/>
        <v>100</v>
      </c>
      <c r="F12" s="42">
        <v>3833</v>
      </c>
      <c r="G12" s="42">
        <v>4069</v>
      </c>
      <c r="H12" s="42">
        <v>4241</v>
      </c>
      <c r="I12" s="13">
        <f t="shared" si="1"/>
        <v>334</v>
      </c>
      <c r="J12" s="13">
        <f t="shared" si="2"/>
        <v>109.54558445270078</v>
      </c>
      <c r="K12" s="13">
        <f t="shared" si="3"/>
        <v>334</v>
      </c>
      <c r="L12" s="13">
        <f t="shared" si="4"/>
        <v>109.54558445270078</v>
      </c>
    </row>
    <row r="13" spans="1:12" ht="27" customHeight="1">
      <c r="A13" s="10" t="s">
        <v>14</v>
      </c>
      <c r="B13" s="16" t="s">
        <v>15</v>
      </c>
      <c r="C13" s="1">
        <f>SUM(C14:C16)</f>
        <v>297078</v>
      </c>
      <c r="D13" s="1">
        <f>SUM(D14:D16)</f>
        <v>264999</v>
      </c>
      <c r="E13" s="1">
        <f t="shared" si="0"/>
        <v>89.20182578312766</v>
      </c>
      <c r="F13" s="1">
        <f>SUM(F14:F16)</f>
        <v>345243</v>
      </c>
      <c r="G13" s="1">
        <f>SUM(G14:G16)</f>
        <v>416724</v>
      </c>
      <c r="H13" s="1">
        <f>SUM(H14:H16)</f>
        <v>491728</v>
      </c>
      <c r="I13" s="52">
        <f t="shared" si="1"/>
        <v>48165</v>
      </c>
      <c r="J13" s="52">
        <f t="shared" si="2"/>
        <v>116.21291378021934</v>
      </c>
      <c r="K13" s="52">
        <f t="shared" si="3"/>
        <v>80244</v>
      </c>
      <c r="L13" s="52">
        <f t="shared" si="4"/>
        <v>130.28086898441126</v>
      </c>
    </row>
    <row r="14" spans="1:12" ht="30" customHeight="1">
      <c r="A14" s="17" t="s">
        <v>16</v>
      </c>
      <c r="B14" s="18" t="s">
        <v>17</v>
      </c>
      <c r="C14" s="3">
        <v>275390</v>
      </c>
      <c r="D14" s="3">
        <v>257789</v>
      </c>
      <c r="E14" s="3">
        <f t="shared" si="0"/>
        <v>93.60870038853989</v>
      </c>
      <c r="F14" s="42">
        <v>324379</v>
      </c>
      <c r="G14" s="42">
        <v>393245</v>
      </c>
      <c r="H14" s="42">
        <v>466130</v>
      </c>
      <c r="I14" s="13">
        <f t="shared" si="1"/>
        <v>48989</v>
      </c>
      <c r="J14" s="13">
        <f t="shared" si="2"/>
        <v>117.78895384727115</v>
      </c>
      <c r="K14" s="13">
        <f t="shared" si="3"/>
        <v>66590</v>
      </c>
      <c r="L14" s="13">
        <f t="shared" si="4"/>
        <v>125.83120303814358</v>
      </c>
    </row>
    <row r="15" spans="1:12" ht="33" customHeight="1">
      <c r="A15" s="19" t="s">
        <v>91</v>
      </c>
      <c r="B15" s="20" t="s">
        <v>18</v>
      </c>
      <c r="C15" s="3">
        <v>21613</v>
      </c>
      <c r="D15" s="3">
        <v>7000</v>
      </c>
      <c r="E15" s="3">
        <f t="shared" si="0"/>
        <v>32.387914680979044</v>
      </c>
      <c r="F15" s="42">
        <v>20767</v>
      </c>
      <c r="G15" s="42">
        <v>23373</v>
      </c>
      <c r="H15" s="42">
        <v>25483</v>
      </c>
      <c r="I15" s="13">
        <f t="shared" si="1"/>
        <v>-846</v>
      </c>
      <c r="J15" s="13">
        <v>0</v>
      </c>
      <c r="K15" s="13">
        <f t="shared" si="3"/>
        <v>13767</v>
      </c>
      <c r="L15" s="13">
        <f t="shared" si="4"/>
        <v>296.6714285714286</v>
      </c>
    </row>
    <row r="16" spans="1:12" ht="58.5" customHeight="1">
      <c r="A16" s="17" t="s">
        <v>92</v>
      </c>
      <c r="B16" s="18" t="s">
        <v>90</v>
      </c>
      <c r="C16" s="3">
        <v>75</v>
      </c>
      <c r="D16" s="3">
        <v>210</v>
      </c>
      <c r="E16" s="3">
        <f t="shared" si="0"/>
        <v>280</v>
      </c>
      <c r="F16" s="42">
        <v>97</v>
      </c>
      <c r="G16" s="42">
        <v>106</v>
      </c>
      <c r="H16" s="42">
        <v>115</v>
      </c>
      <c r="I16" s="13">
        <f t="shared" si="1"/>
        <v>22</v>
      </c>
      <c r="J16" s="13">
        <f t="shared" si="2"/>
        <v>129.33333333333331</v>
      </c>
      <c r="K16" s="13">
        <f t="shared" si="3"/>
        <v>-113</v>
      </c>
      <c r="L16" s="13">
        <f t="shared" si="4"/>
        <v>46.19047619047619</v>
      </c>
    </row>
    <row r="17" spans="1:12" ht="24" customHeight="1">
      <c r="A17" s="21" t="s">
        <v>19</v>
      </c>
      <c r="B17" s="22" t="s">
        <v>20</v>
      </c>
      <c r="C17" s="1">
        <f>SUM(C18+C19)</f>
        <v>120236</v>
      </c>
      <c r="D17" s="1">
        <f>SUM(D18+D19)</f>
        <v>108198</v>
      </c>
      <c r="E17" s="1">
        <f t="shared" si="0"/>
        <v>89.98802355367776</v>
      </c>
      <c r="F17" s="1">
        <f>SUM(F18+F19)</f>
        <v>164617</v>
      </c>
      <c r="G17" s="1">
        <f>SUM(G18+G19)</f>
        <v>179924</v>
      </c>
      <c r="H17" s="1">
        <f>SUM(H18+H19)</f>
        <v>181031</v>
      </c>
      <c r="I17" s="52">
        <f t="shared" si="1"/>
        <v>44381</v>
      </c>
      <c r="J17" s="52">
        <f t="shared" si="2"/>
        <v>136.91157390465418</v>
      </c>
      <c r="K17" s="52">
        <f t="shared" si="3"/>
        <v>56419</v>
      </c>
      <c r="L17" s="52">
        <f t="shared" si="4"/>
        <v>152.14421708349508</v>
      </c>
    </row>
    <row r="18" spans="1:12" ht="28.5" customHeight="1">
      <c r="A18" s="17" t="s">
        <v>21</v>
      </c>
      <c r="B18" s="18" t="s">
        <v>22</v>
      </c>
      <c r="C18" s="2">
        <v>51954</v>
      </c>
      <c r="D18" s="2">
        <v>53300</v>
      </c>
      <c r="E18" s="2">
        <f t="shared" si="0"/>
        <v>102.59075335874041</v>
      </c>
      <c r="F18" s="13">
        <v>66445</v>
      </c>
      <c r="G18" s="13">
        <v>76838</v>
      </c>
      <c r="H18" s="13">
        <v>77856</v>
      </c>
      <c r="I18" s="13">
        <f t="shared" si="1"/>
        <v>14491</v>
      </c>
      <c r="J18" s="13">
        <f t="shared" si="2"/>
        <v>127.89198136813336</v>
      </c>
      <c r="K18" s="13">
        <f t="shared" si="3"/>
        <v>13145</v>
      </c>
      <c r="L18" s="13">
        <f t="shared" si="4"/>
        <v>124.66228893058162</v>
      </c>
    </row>
    <row r="19" spans="1:12" ht="24" customHeight="1">
      <c r="A19" s="17" t="s">
        <v>23</v>
      </c>
      <c r="B19" s="18" t="s">
        <v>24</v>
      </c>
      <c r="C19" s="2">
        <f>SUM(C20+C21)</f>
        <v>68282</v>
      </c>
      <c r="D19" s="2">
        <f>SUM(D20+D21)</f>
        <v>54898</v>
      </c>
      <c r="E19" s="2">
        <f t="shared" si="0"/>
        <v>80.39893383322105</v>
      </c>
      <c r="F19" s="13">
        <f>SUM(F20+F21)</f>
        <v>98172</v>
      </c>
      <c r="G19" s="13">
        <f>SUM(G20+G21)</f>
        <v>103086</v>
      </c>
      <c r="H19" s="13">
        <f>SUM(H20+H21)</f>
        <v>103175</v>
      </c>
      <c r="I19" s="13">
        <f t="shared" si="1"/>
        <v>29890</v>
      </c>
      <c r="J19" s="13">
        <f t="shared" si="2"/>
        <v>143.7743475586538</v>
      </c>
      <c r="K19" s="13">
        <f t="shared" si="3"/>
        <v>43274</v>
      </c>
      <c r="L19" s="13">
        <f t="shared" si="4"/>
        <v>178.82618674632954</v>
      </c>
    </row>
    <row r="20" spans="1:12" ht="24" customHeight="1">
      <c r="A20" s="23" t="s">
        <v>25</v>
      </c>
      <c r="B20" s="24" t="s">
        <v>26</v>
      </c>
      <c r="C20" s="2">
        <v>51282</v>
      </c>
      <c r="D20" s="2">
        <v>37898</v>
      </c>
      <c r="E20" s="2">
        <f t="shared" si="0"/>
        <v>73.9011739011739</v>
      </c>
      <c r="F20" s="13">
        <v>81172</v>
      </c>
      <c r="G20" s="13">
        <v>86086</v>
      </c>
      <c r="H20" s="13">
        <v>86175</v>
      </c>
      <c r="I20" s="13">
        <f t="shared" si="1"/>
        <v>29890</v>
      </c>
      <c r="J20" s="13">
        <f t="shared" si="2"/>
        <v>158.2855582855583</v>
      </c>
      <c r="K20" s="13">
        <f t="shared" si="3"/>
        <v>43274</v>
      </c>
      <c r="L20" s="13">
        <f t="shared" si="4"/>
        <v>214.18544514222387</v>
      </c>
    </row>
    <row r="21" spans="1:12" ht="24" customHeight="1">
      <c r="A21" s="23" t="s">
        <v>27</v>
      </c>
      <c r="B21" s="24" t="s">
        <v>28</v>
      </c>
      <c r="C21" s="2">
        <v>17000</v>
      </c>
      <c r="D21" s="2">
        <v>17000</v>
      </c>
      <c r="E21" s="2">
        <f t="shared" si="0"/>
        <v>100</v>
      </c>
      <c r="F21" s="13">
        <v>17000</v>
      </c>
      <c r="G21" s="13">
        <v>17000</v>
      </c>
      <c r="H21" s="13">
        <v>17000</v>
      </c>
      <c r="I21" s="13">
        <f t="shared" si="1"/>
        <v>0</v>
      </c>
      <c r="J21" s="13">
        <f t="shared" si="2"/>
        <v>100</v>
      </c>
      <c r="K21" s="13">
        <f t="shared" si="3"/>
        <v>0</v>
      </c>
      <c r="L21" s="13">
        <f t="shared" si="4"/>
        <v>100</v>
      </c>
    </row>
    <row r="22" spans="1:12" ht="30.75" customHeight="1">
      <c r="A22" s="10" t="s">
        <v>29</v>
      </c>
      <c r="B22" s="10" t="s">
        <v>30</v>
      </c>
      <c r="C22" s="1">
        <f>C23+C24</f>
        <v>3865</v>
      </c>
      <c r="D22" s="1">
        <f>D23+D24</f>
        <v>4035</v>
      </c>
      <c r="E22" s="1">
        <f t="shared" si="0"/>
        <v>104.39844760672703</v>
      </c>
      <c r="F22" s="1">
        <f>F23+F24</f>
        <v>7064</v>
      </c>
      <c r="G22" s="1">
        <f>G23+G24</f>
        <v>7457</v>
      </c>
      <c r="H22" s="1">
        <f>H23+H24</f>
        <v>7768</v>
      </c>
      <c r="I22" s="52">
        <f t="shared" si="1"/>
        <v>3199</v>
      </c>
      <c r="J22" s="52">
        <f t="shared" si="2"/>
        <v>182.76843467011642</v>
      </c>
      <c r="K22" s="52">
        <f t="shared" si="3"/>
        <v>3029</v>
      </c>
      <c r="L22" s="52">
        <f t="shared" si="4"/>
        <v>175.06815365551424</v>
      </c>
    </row>
    <row r="23" spans="1:12" ht="51.75" customHeight="1">
      <c r="A23" s="12" t="s">
        <v>31</v>
      </c>
      <c r="B23" s="25" t="s">
        <v>32</v>
      </c>
      <c r="C23" s="2">
        <v>3865</v>
      </c>
      <c r="D23" s="2">
        <v>4000</v>
      </c>
      <c r="E23" s="2">
        <f t="shared" si="0"/>
        <v>103.49288486416559</v>
      </c>
      <c r="F23" s="13">
        <v>7064</v>
      </c>
      <c r="G23" s="13">
        <v>7457</v>
      </c>
      <c r="H23" s="13">
        <v>7768</v>
      </c>
      <c r="I23" s="13">
        <f t="shared" si="1"/>
        <v>3199</v>
      </c>
      <c r="J23" s="13">
        <f t="shared" si="2"/>
        <v>182.76843467011642</v>
      </c>
      <c r="K23" s="13">
        <f t="shared" si="3"/>
        <v>3064</v>
      </c>
      <c r="L23" s="13">
        <f t="shared" si="4"/>
        <v>176.6</v>
      </c>
    </row>
    <row r="24" spans="1:12" ht="63.75" customHeight="1">
      <c r="A24" s="12" t="s">
        <v>33</v>
      </c>
      <c r="B24" s="26" t="s">
        <v>34</v>
      </c>
      <c r="C24" s="2">
        <v>0</v>
      </c>
      <c r="D24" s="2">
        <v>35</v>
      </c>
      <c r="E24" s="2"/>
      <c r="F24" s="13">
        <v>0</v>
      </c>
      <c r="G24" s="13">
        <v>0</v>
      </c>
      <c r="H24" s="13">
        <v>0</v>
      </c>
      <c r="I24" s="13">
        <f t="shared" si="1"/>
        <v>0</v>
      </c>
      <c r="J24" s="13"/>
      <c r="K24" s="13">
        <f t="shared" si="3"/>
        <v>-35</v>
      </c>
      <c r="L24" s="13">
        <f t="shared" si="4"/>
        <v>0</v>
      </c>
    </row>
    <row r="25" spans="1:12" ht="45" customHeight="1">
      <c r="A25" s="10" t="s">
        <v>35</v>
      </c>
      <c r="B25" s="27" t="s">
        <v>36</v>
      </c>
      <c r="C25" s="1">
        <f>C26+C27+C28+C29+C30</f>
        <v>71030.5</v>
      </c>
      <c r="D25" s="1">
        <f>D26+D27+D28+D29+D30</f>
        <v>73361.2</v>
      </c>
      <c r="E25" s="1">
        <f>D25/C25*100</f>
        <v>103.28126649819443</v>
      </c>
      <c r="F25" s="1">
        <f>F26+F27+F28+F29+F30</f>
        <v>69369</v>
      </c>
      <c r="G25" s="1">
        <f>G26+G27+G28+G29+G30</f>
        <v>69803</v>
      </c>
      <c r="H25" s="1">
        <f>H26+H27+H28+H29+H30</f>
        <v>67759</v>
      </c>
      <c r="I25" s="52">
        <f t="shared" si="1"/>
        <v>-1661.5</v>
      </c>
      <c r="J25" s="52">
        <f t="shared" si="2"/>
        <v>97.66086399504438</v>
      </c>
      <c r="K25" s="52">
        <f t="shared" si="3"/>
        <v>-3992.199999999997</v>
      </c>
      <c r="L25" s="52">
        <f t="shared" si="4"/>
        <v>94.55815880874358</v>
      </c>
    </row>
    <row r="26" spans="1:12" ht="108.75" customHeight="1">
      <c r="A26" s="28" t="s">
        <v>37</v>
      </c>
      <c r="B26" s="29" t="s">
        <v>38</v>
      </c>
      <c r="C26" s="2">
        <v>38100</v>
      </c>
      <c r="D26" s="2">
        <v>38100</v>
      </c>
      <c r="E26" s="2">
        <f aca="true" t="shared" si="5" ref="E26:E36">D26/C26*100</f>
        <v>100</v>
      </c>
      <c r="F26" s="13">
        <v>34635</v>
      </c>
      <c r="G26" s="13">
        <v>34635</v>
      </c>
      <c r="H26" s="13">
        <v>34635</v>
      </c>
      <c r="I26" s="13">
        <f t="shared" si="1"/>
        <v>-3465</v>
      </c>
      <c r="J26" s="13">
        <f t="shared" si="2"/>
        <v>90.90551181102362</v>
      </c>
      <c r="K26" s="13">
        <f t="shared" si="3"/>
        <v>-3465</v>
      </c>
      <c r="L26" s="13">
        <f t="shared" si="4"/>
        <v>90.90551181102362</v>
      </c>
    </row>
    <row r="27" spans="1:12" ht="126" customHeight="1">
      <c r="A27" s="19" t="s">
        <v>39</v>
      </c>
      <c r="B27" s="30" t="s">
        <v>40</v>
      </c>
      <c r="C27" s="2">
        <v>753</v>
      </c>
      <c r="D27" s="2">
        <v>2656</v>
      </c>
      <c r="E27" s="2">
        <f t="shared" si="5"/>
        <v>352.7224435590969</v>
      </c>
      <c r="F27" s="13">
        <v>2527</v>
      </c>
      <c r="G27" s="13">
        <v>2527</v>
      </c>
      <c r="H27" s="13">
        <v>2527</v>
      </c>
      <c r="I27" s="13">
        <f t="shared" si="1"/>
        <v>1774</v>
      </c>
      <c r="J27" s="13">
        <f t="shared" si="2"/>
        <v>335.5909694555113</v>
      </c>
      <c r="K27" s="13">
        <f t="shared" si="3"/>
        <v>-129</v>
      </c>
      <c r="L27" s="13">
        <f t="shared" si="4"/>
        <v>95.14307228915662</v>
      </c>
    </row>
    <row r="28" spans="1:12" ht="66" customHeight="1">
      <c r="A28" s="19" t="s">
        <v>41</v>
      </c>
      <c r="B28" s="29" t="s">
        <v>42</v>
      </c>
      <c r="C28" s="2">
        <v>15500</v>
      </c>
      <c r="D28" s="2">
        <v>12000</v>
      </c>
      <c r="E28" s="2">
        <f t="shared" si="5"/>
        <v>77.41935483870968</v>
      </c>
      <c r="F28" s="13">
        <v>13353</v>
      </c>
      <c r="G28" s="13">
        <v>13887</v>
      </c>
      <c r="H28" s="13">
        <v>14443</v>
      </c>
      <c r="I28" s="13">
        <f t="shared" si="1"/>
        <v>-2147</v>
      </c>
      <c r="J28" s="13">
        <f t="shared" si="2"/>
        <v>86.14838709677419</v>
      </c>
      <c r="K28" s="13">
        <f t="shared" si="3"/>
        <v>1353</v>
      </c>
      <c r="L28" s="13">
        <f t="shared" si="4"/>
        <v>111.27499999999999</v>
      </c>
    </row>
    <row r="29" spans="1:12" ht="66" customHeight="1">
      <c r="A29" s="31" t="s">
        <v>73</v>
      </c>
      <c r="B29" s="32" t="s">
        <v>72</v>
      </c>
      <c r="C29" s="2">
        <v>186.5</v>
      </c>
      <c r="D29" s="2">
        <v>2186.5</v>
      </c>
      <c r="E29" s="2">
        <f t="shared" si="5"/>
        <v>1172.3860589812332</v>
      </c>
      <c r="F29" s="13">
        <v>0</v>
      </c>
      <c r="G29" s="13">
        <v>0</v>
      </c>
      <c r="H29" s="13">
        <v>0</v>
      </c>
      <c r="I29" s="13">
        <f t="shared" si="1"/>
        <v>-186.5</v>
      </c>
      <c r="J29" s="13">
        <f t="shared" si="2"/>
        <v>0</v>
      </c>
      <c r="K29" s="13">
        <f t="shared" si="3"/>
        <v>-2186.5</v>
      </c>
      <c r="L29" s="13">
        <f t="shared" si="4"/>
        <v>0</v>
      </c>
    </row>
    <row r="30" spans="1:12" ht="120" customHeight="1">
      <c r="A30" s="12" t="s">
        <v>43</v>
      </c>
      <c r="B30" s="26" t="s">
        <v>44</v>
      </c>
      <c r="C30" s="2">
        <f>SUM(C31+C32)</f>
        <v>16491</v>
      </c>
      <c r="D30" s="2">
        <f>SUM(D31+D32)</f>
        <v>18418.7</v>
      </c>
      <c r="E30" s="2">
        <f t="shared" si="5"/>
        <v>111.68940634285369</v>
      </c>
      <c r="F30" s="13">
        <f>SUM(F31+F32)</f>
        <v>18854</v>
      </c>
      <c r="G30" s="13">
        <f>SUM(G31+G32)</f>
        <v>18754</v>
      </c>
      <c r="H30" s="13">
        <f>SUM(H31+H32)</f>
        <v>16154</v>
      </c>
      <c r="I30" s="13">
        <f t="shared" si="1"/>
        <v>2363</v>
      </c>
      <c r="J30" s="13">
        <f t="shared" si="2"/>
        <v>114.32902795464193</v>
      </c>
      <c r="K30" s="13">
        <f t="shared" si="3"/>
        <v>435.2999999999993</v>
      </c>
      <c r="L30" s="13">
        <f t="shared" si="4"/>
        <v>102.36335897756084</v>
      </c>
    </row>
    <row r="31" spans="1:12" ht="120.75" customHeight="1">
      <c r="A31" s="29" t="s">
        <v>45</v>
      </c>
      <c r="B31" s="32" t="s">
        <v>81</v>
      </c>
      <c r="C31" s="2">
        <v>11000</v>
      </c>
      <c r="D31" s="2">
        <v>13107.7</v>
      </c>
      <c r="E31" s="2">
        <f t="shared" si="5"/>
        <v>119.1609090909091</v>
      </c>
      <c r="F31" s="13">
        <v>12300</v>
      </c>
      <c r="G31" s="13">
        <v>12200</v>
      </c>
      <c r="H31" s="13">
        <v>12100</v>
      </c>
      <c r="I31" s="13">
        <f t="shared" si="1"/>
        <v>1300</v>
      </c>
      <c r="J31" s="13">
        <f t="shared" si="2"/>
        <v>111.81818181818181</v>
      </c>
      <c r="K31" s="13">
        <f t="shared" si="3"/>
        <v>-807.7000000000007</v>
      </c>
      <c r="L31" s="13">
        <f t="shared" si="4"/>
        <v>93.83797309978104</v>
      </c>
    </row>
    <row r="32" spans="1:12" ht="153.75" customHeight="1">
      <c r="A32" s="33" t="s">
        <v>75</v>
      </c>
      <c r="B32" s="32" t="s">
        <v>74</v>
      </c>
      <c r="C32" s="2">
        <v>5491</v>
      </c>
      <c r="D32" s="2">
        <v>5311</v>
      </c>
      <c r="E32" s="2">
        <f t="shared" si="5"/>
        <v>96.72190857767255</v>
      </c>
      <c r="F32" s="13">
        <v>6554</v>
      </c>
      <c r="G32" s="13">
        <v>6554</v>
      </c>
      <c r="H32" s="13">
        <v>4054</v>
      </c>
      <c r="I32" s="13">
        <f t="shared" si="1"/>
        <v>1063</v>
      </c>
      <c r="J32" s="13">
        <f t="shared" si="2"/>
        <v>119.35895101074485</v>
      </c>
      <c r="K32" s="13">
        <f t="shared" si="3"/>
        <v>1243</v>
      </c>
      <c r="L32" s="13">
        <f t="shared" si="4"/>
        <v>123.40425531914893</v>
      </c>
    </row>
    <row r="33" spans="1:12" ht="33.75" customHeight="1">
      <c r="A33" s="10" t="s">
        <v>46</v>
      </c>
      <c r="B33" s="27" t="s">
        <v>47</v>
      </c>
      <c r="C33" s="1">
        <f>SUM(C34)</f>
        <v>3735.1</v>
      </c>
      <c r="D33" s="1">
        <f>SUM(D34)</f>
        <v>5411.8</v>
      </c>
      <c r="E33" s="2">
        <f t="shared" si="5"/>
        <v>144.89036438114107</v>
      </c>
      <c r="F33" s="1">
        <f>SUM(F34)</f>
        <v>3609</v>
      </c>
      <c r="G33" s="1">
        <f>SUM(G34)</f>
        <v>3609</v>
      </c>
      <c r="H33" s="1">
        <f>SUM(H34)</f>
        <v>3609</v>
      </c>
      <c r="I33" s="52">
        <f t="shared" si="1"/>
        <v>-126.09999999999991</v>
      </c>
      <c r="J33" s="52">
        <f t="shared" si="2"/>
        <v>96.62391903831224</v>
      </c>
      <c r="K33" s="52">
        <f t="shared" si="3"/>
        <v>-1802.8000000000002</v>
      </c>
      <c r="L33" s="52">
        <f t="shared" si="4"/>
        <v>66.6876085590746</v>
      </c>
    </row>
    <row r="34" spans="1:12" ht="27.75" customHeight="1">
      <c r="A34" s="12" t="s">
        <v>48</v>
      </c>
      <c r="B34" s="25" t="s">
        <v>49</v>
      </c>
      <c r="C34" s="3">
        <v>3735.1</v>
      </c>
      <c r="D34" s="3">
        <v>5411.8</v>
      </c>
      <c r="E34" s="3">
        <f t="shared" si="5"/>
        <v>144.89036438114107</v>
      </c>
      <c r="F34" s="42">
        <v>3609</v>
      </c>
      <c r="G34" s="42">
        <v>3609</v>
      </c>
      <c r="H34" s="42">
        <v>3609</v>
      </c>
      <c r="I34" s="13">
        <f t="shared" si="1"/>
        <v>-126.09999999999991</v>
      </c>
      <c r="J34" s="13">
        <f t="shared" si="2"/>
        <v>96.62391903831224</v>
      </c>
      <c r="K34" s="13">
        <f t="shared" si="3"/>
        <v>-1802.8000000000002</v>
      </c>
      <c r="L34" s="13">
        <f t="shared" si="4"/>
        <v>66.6876085590746</v>
      </c>
    </row>
    <row r="35" spans="1:12" ht="47.25" customHeight="1">
      <c r="A35" s="10" t="s">
        <v>50</v>
      </c>
      <c r="B35" s="27" t="s">
        <v>51</v>
      </c>
      <c r="C35" s="1">
        <f>C36</f>
        <v>1150</v>
      </c>
      <c r="D35" s="1">
        <f>D36</f>
        <v>11000</v>
      </c>
      <c r="E35" s="41">
        <f t="shared" si="5"/>
        <v>956.5217391304348</v>
      </c>
      <c r="F35" s="41">
        <f>F36</f>
        <v>1150</v>
      </c>
      <c r="G35" s="41">
        <f>G36</f>
        <v>750</v>
      </c>
      <c r="H35" s="41">
        <f>H36</f>
        <v>750</v>
      </c>
      <c r="I35" s="52">
        <f t="shared" si="1"/>
        <v>0</v>
      </c>
      <c r="J35" s="52">
        <f t="shared" si="2"/>
        <v>100</v>
      </c>
      <c r="K35" s="52">
        <f t="shared" si="3"/>
        <v>-9850</v>
      </c>
      <c r="L35" s="52">
        <f t="shared" si="4"/>
        <v>10.454545454545453</v>
      </c>
    </row>
    <row r="36" spans="1:12" ht="23.25" customHeight="1">
      <c r="A36" s="12" t="s">
        <v>52</v>
      </c>
      <c r="B36" s="25" t="s">
        <v>53</v>
      </c>
      <c r="C36" s="2">
        <v>1150</v>
      </c>
      <c r="D36" s="2">
        <v>11000</v>
      </c>
      <c r="E36" s="2">
        <f t="shared" si="5"/>
        <v>956.5217391304348</v>
      </c>
      <c r="F36" s="42">
        <v>1150</v>
      </c>
      <c r="G36" s="42">
        <v>750</v>
      </c>
      <c r="H36" s="42">
        <v>750</v>
      </c>
      <c r="I36" s="13">
        <f t="shared" si="1"/>
        <v>0</v>
      </c>
      <c r="J36" s="13">
        <f t="shared" si="2"/>
        <v>100</v>
      </c>
      <c r="K36" s="13">
        <f t="shared" si="3"/>
        <v>-9850</v>
      </c>
      <c r="L36" s="13">
        <f t="shared" si="4"/>
        <v>10.454545454545453</v>
      </c>
    </row>
    <row r="37" spans="1:12" ht="36" customHeight="1">
      <c r="A37" s="10" t="s">
        <v>54</v>
      </c>
      <c r="B37" s="27" t="s">
        <v>55</v>
      </c>
      <c r="C37" s="1">
        <f>C38+C39+C40+C41</f>
        <v>10742.7</v>
      </c>
      <c r="D37" s="1">
        <f>D38+D39+D40</f>
        <v>22785.9</v>
      </c>
      <c r="E37" s="1">
        <f>D37/C37*100</f>
        <v>212.1058951660197</v>
      </c>
      <c r="F37" s="52">
        <v>0</v>
      </c>
      <c r="G37" s="52">
        <v>0</v>
      </c>
      <c r="H37" s="52">
        <v>0</v>
      </c>
      <c r="I37" s="52">
        <f t="shared" si="1"/>
        <v>-10742.7</v>
      </c>
      <c r="J37" s="52">
        <f t="shared" si="2"/>
        <v>0</v>
      </c>
      <c r="K37" s="52">
        <f t="shared" si="3"/>
        <v>-22785.9</v>
      </c>
      <c r="L37" s="52">
        <f t="shared" si="4"/>
        <v>0</v>
      </c>
    </row>
    <row r="38" spans="1:12" ht="36" customHeight="1">
      <c r="A38" s="31" t="s">
        <v>77</v>
      </c>
      <c r="B38" s="34" t="s">
        <v>76</v>
      </c>
      <c r="C38" s="35">
        <v>1077</v>
      </c>
      <c r="D38" s="35">
        <v>1077</v>
      </c>
      <c r="E38" s="1"/>
      <c r="F38" s="13">
        <v>0</v>
      </c>
      <c r="G38" s="13">
        <v>0</v>
      </c>
      <c r="H38" s="13">
        <v>0</v>
      </c>
      <c r="I38" s="13">
        <f t="shared" si="1"/>
        <v>-1077</v>
      </c>
      <c r="J38" s="13">
        <f t="shared" si="2"/>
        <v>0</v>
      </c>
      <c r="K38" s="13">
        <f t="shared" si="3"/>
        <v>-1077</v>
      </c>
      <c r="L38" s="13">
        <f t="shared" si="4"/>
        <v>0</v>
      </c>
    </row>
    <row r="39" spans="1:12" ht="120" customHeight="1">
      <c r="A39" s="36" t="s">
        <v>56</v>
      </c>
      <c r="B39" s="37" t="s">
        <v>57</v>
      </c>
      <c r="C39" s="2">
        <v>5066.2</v>
      </c>
      <c r="D39" s="2">
        <v>11800</v>
      </c>
      <c r="E39" s="2">
        <f>D39/C39*100</f>
        <v>232.91618964904663</v>
      </c>
      <c r="F39" s="13">
        <v>0</v>
      </c>
      <c r="G39" s="13">
        <v>0</v>
      </c>
      <c r="H39" s="13">
        <v>0</v>
      </c>
      <c r="I39" s="13">
        <f t="shared" si="1"/>
        <v>-5066.2</v>
      </c>
      <c r="J39" s="13">
        <f t="shared" si="2"/>
        <v>0</v>
      </c>
      <c r="K39" s="13">
        <f t="shared" si="3"/>
        <v>-11800</v>
      </c>
      <c r="L39" s="13">
        <f t="shared" si="4"/>
        <v>0</v>
      </c>
    </row>
    <row r="40" spans="1:12" ht="80.25" customHeight="1">
      <c r="A40" s="12" t="s">
        <v>58</v>
      </c>
      <c r="B40" s="25" t="s">
        <v>59</v>
      </c>
      <c r="C40" s="2">
        <v>139.1</v>
      </c>
      <c r="D40" s="2">
        <v>9908.9</v>
      </c>
      <c r="E40" s="2">
        <f>D40/C40*100</f>
        <v>7123.580158159598</v>
      </c>
      <c r="F40" s="13">
        <v>0</v>
      </c>
      <c r="G40" s="13">
        <v>0</v>
      </c>
      <c r="H40" s="13">
        <v>0</v>
      </c>
      <c r="I40" s="13">
        <f t="shared" si="1"/>
        <v>-139.1</v>
      </c>
      <c r="J40" s="13">
        <v>0</v>
      </c>
      <c r="K40" s="13">
        <f t="shared" si="3"/>
        <v>-9908.9</v>
      </c>
      <c r="L40" s="13">
        <f t="shared" si="4"/>
        <v>0</v>
      </c>
    </row>
    <row r="41" spans="1:12" ht="111" customHeight="1">
      <c r="A41" s="25" t="s">
        <v>60</v>
      </c>
      <c r="B41" s="25" t="s">
        <v>61</v>
      </c>
      <c r="C41" s="2">
        <v>4460.4</v>
      </c>
      <c r="D41" s="2">
        <v>4791.7</v>
      </c>
      <c r="E41" s="2">
        <f>D41/C41*100</f>
        <v>107.42758496995786</v>
      </c>
      <c r="F41" s="13">
        <v>0</v>
      </c>
      <c r="G41" s="13">
        <v>0</v>
      </c>
      <c r="H41" s="13">
        <v>0</v>
      </c>
      <c r="I41" s="13">
        <f t="shared" si="1"/>
        <v>-4460.4</v>
      </c>
      <c r="J41" s="13">
        <v>0</v>
      </c>
      <c r="K41" s="13">
        <f t="shared" si="3"/>
        <v>-4791.7</v>
      </c>
      <c r="L41" s="13">
        <f t="shared" si="4"/>
        <v>0</v>
      </c>
    </row>
    <row r="42" spans="1:12" ht="24.75" customHeight="1">
      <c r="A42" s="10" t="s">
        <v>62</v>
      </c>
      <c r="B42" s="27" t="s">
        <v>63</v>
      </c>
      <c r="C42" s="1">
        <v>812.4</v>
      </c>
      <c r="D42" s="1">
        <v>18060</v>
      </c>
      <c r="E42" s="57">
        <f aca="true" t="shared" si="6" ref="E42:E47">D42/C42*100</f>
        <v>2223.042836041359</v>
      </c>
      <c r="F42" s="43">
        <v>1465</v>
      </c>
      <c r="G42" s="43">
        <v>1465</v>
      </c>
      <c r="H42" s="43">
        <v>1465</v>
      </c>
      <c r="I42" s="52">
        <f t="shared" si="1"/>
        <v>652.6</v>
      </c>
      <c r="J42" s="52">
        <f t="shared" si="2"/>
        <v>180.32988675529296</v>
      </c>
      <c r="K42" s="52">
        <f t="shared" si="3"/>
        <v>-16595</v>
      </c>
      <c r="L42" s="52">
        <f t="shared" si="4"/>
        <v>8.111849390919158</v>
      </c>
    </row>
    <row r="43" spans="1:12" ht="24" customHeight="1">
      <c r="A43" s="10" t="s">
        <v>64</v>
      </c>
      <c r="B43" s="27" t="s">
        <v>65</v>
      </c>
      <c r="C43" s="1">
        <f>C44</f>
        <v>2636800.8</v>
      </c>
      <c r="D43" s="1">
        <f>D44+D48+D49</f>
        <v>2687760.8000000003</v>
      </c>
      <c r="E43" s="1">
        <f t="shared" si="6"/>
        <v>101.93264504470723</v>
      </c>
      <c r="F43" s="1">
        <f>F44</f>
        <v>1205199.1</v>
      </c>
      <c r="G43" s="1">
        <f>G44</f>
        <v>1558899</v>
      </c>
      <c r="H43" s="1">
        <f>H44</f>
        <v>1329431.1</v>
      </c>
      <c r="I43" s="52">
        <f t="shared" si="1"/>
        <v>-1431601.6999999997</v>
      </c>
      <c r="J43" s="52">
        <f t="shared" si="2"/>
        <v>45.70686947607116</v>
      </c>
      <c r="K43" s="52">
        <f t="shared" si="3"/>
        <v>-1482561.7000000002</v>
      </c>
      <c r="L43" s="52">
        <f t="shared" si="4"/>
        <v>44.840266291553924</v>
      </c>
    </row>
    <row r="44" spans="1:12" ht="63.75" customHeight="1">
      <c r="A44" s="10" t="s">
        <v>66</v>
      </c>
      <c r="B44" s="27" t="s">
        <v>67</v>
      </c>
      <c r="C44" s="1">
        <f>C45+C46+C47</f>
        <v>2636800.8</v>
      </c>
      <c r="D44" s="1">
        <f>D45+D46+D47</f>
        <v>2688943.7</v>
      </c>
      <c r="E44" s="1">
        <f t="shared" si="6"/>
        <v>101.97750622648478</v>
      </c>
      <c r="F44" s="1">
        <f>F45+F46+F47</f>
        <v>1205199.1</v>
      </c>
      <c r="G44" s="1">
        <f>G45+G46+G47</f>
        <v>1558899</v>
      </c>
      <c r="H44" s="1">
        <f>H45+H46+H47</f>
        <v>1329431.1</v>
      </c>
      <c r="I44" s="52">
        <f t="shared" si="1"/>
        <v>-1431601.6999999997</v>
      </c>
      <c r="J44" s="52">
        <f t="shared" si="2"/>
        <v>45.70686947607116</v>
      </c>
      <c r="K44" s="52">
        <f t="shared" si="3"/>
        <v>-1483744.6</v>
      </c>
      <c r="L44" s="52">
        <f t="shared" si="4"/>
        <v>44.82054049699888</v>
      </c>
    </row>
    <row r="45" spans="1:12" ht="22.5" customHeight="1">
      <c r="A45" s="19" t="s">
        <v>78</v>
      </c>
      <c r="B45" s="46" t="s">
        <v>68</v>
      </c>
      <c r="C45" s="35">
        <v>1701999.5</v>
      </c>
      <c r="D45" s="35">
        <v>1754983.4</v>
      </c>
      <c r="E45" s="35">
        <f t="shared" si="6"/>
        <v>103.11303851734385</v>
      </c>
      <c r="F45" s="13">
        <v>211659.1</v>
      </c>
      <c r="G45" s="13">
        <v>560807.5</v>
      </c>
      <c r="H45" s="13">
        <v>330759.6</v>
      </c>
      <c r="I45" s="13">
        <f t="shared" si="1"/>
        <v>-1490340.4</v>
      </c>
      <c r="J45" s="13">
        <f t="shared" si="2"/>
        <v>12.435908471183453</v>
      </c>
      <c r="K45" s="13">
        <f t="shared" si="3"/>
        <v>-1543324.2999999998</v>
      </c>
      <c r="L45" s="13">
        <f t="shared" si="4"/>
        <v>12.060461654509098</v>
      </c>
    </row>
    <row r="46" spans="1:12" ht="21" customHeight="1">
      <c r="A46" s="19" t="s">
        <v>79</v>
      </c>
      <c r="B46" s="46" t="s">
        <v>69</v>
      </c>
      <c r="C46" s="35">
        <v>926050.3</v>
      </c>
      <c r="D46" s="35">
        <v>928797.3</v>
      </c>
      <c r="E46" s="35">
        <f t="shared" si="6"/>
        <v>100.29663615464517</v>
      </c>
      <c r="F46" s="13">
        <v>993540</v>
      </c>
      <c r="G46" s="13">
        <v>998091.5</v>
      </c>
      <c r="H46" s="13">
        <v>998671.5</v>
      </c>
      <c r="I46" s="13">
        <f t="shared" si="1"/>
        <v>67489.69999999995</v>
      </c>
      <c r="J46" s="13">
        <f t="shared" si="2"/>
        <v>107.28790865895729</v>
      </c>
      <c r="K46" s="13">
        <f t="shared" si="3"/>
        <v>64742.69999999995</v>
      </c>
      <c r="L46" s="13">
        <f t="shared" si="4"/>
        <v>106.97059519875864</v>
      </c>
    </row>
    <row r="47" spans="1:12" ht="21.75" customHeight="1">
      <c r="A47" s="19" t="s">
        <v>80</v>
      </c>
      <c r="B47" s="46" t="s">
        <v>70</v>
      </c>
      <c r="C47" s="35">
        <v>8751</v>
      </c>
      <c r="D47" s="35">
        <v>5163</v>
      </c>
      <c r="E47" s="50">
        <f t="shared" si="6"/>
        <v>58.99897154610901</v>
      </c>
      <c r="F47" s="48">
        <v>0</v>
      </c>
      <c r="G47" s="48">
        <v>0</v>
      </c>
      <c r="H47" s="48">
        <v>0</v>
      </c>
      <c r="I47" s="48">
        <f t="shared" si="1"/>
        <v>-8751</v>
      </c>
      <c r="J47" s="13">
        <f t="shared" si="2"/>
        <v>0</v>
      </c>
      <c r="K47" s="13">
        <f t="shared" si="3"/>
        <v>-5163</v>
      </c>
      <c r="L47" s="13">
        <f t="shared" si="4"/>
        <v>0</v>
      </c>
    </row>
    <row r="48" spans="1:12" ht="96.75" customHeight="1">
      <c r="A48" s="44" t="s">
        <v>93</v>
      </c>
      <c r="B48" s="45" t="s">
        <v>94</v>
      </c>
      <c r="C48" s="41">
        <v>0</v>
      </c>
      <c r="D48" s="47">
        <v>266.5</v>
      </c>
      <c r="E48" s="51"/>
      <c r="F48" s="52">
        <v>0</v>
      </c>
      <c r="G48" s="52">
        <v>0</v>
      </c>
      <c r="H48" s="52">
        <v>0</v>
      </c>
      <c r="I48" s="52">
        <f t="shared" si="1"/>
        <v>0</v>
      </c>
      <c r="J48" s="55">
        <v>0</v>
      </c>
      <c r="K48" s="52">
        <f t="shared" si="3"/>
        <v>-266.5</v>
      </c>
      <c r="L48" s="52">
        <f t="shared" si="4"/>
        <v>0</v>
      </c>
    </row>
    <row r="49" spans="1:12" ht="69" customHeight="1">
      <c r="A49" s="44" t="s">
        <v>95</v>
      </c>
      <c r="B49" s="45" t="s">
        <v>96</v>
      </c>
      <c r="C49" s="41">
        <v>0</v>
      </c>
      <c r="D49" s="47">
        <v>-1449.4</v>
      </c>
      <c r="E49" s="51"/>
      <c r="F49" s="52">
        <v>0</v>
      </c>
      <c r="G49" s="52">
        <v>0</v>
      </c>
      <c r="H49" s="52">
        <v>0</v>
      </c>
      <c r="I49" s="52">
        <f t="shared" si="1"/>
        <v>0</v>
      </c>
      <c r="J49" s="55">
        <v>0</v>
      </c>
      <c r="K49" s="52">
        <f t="shared" si="3"/>
        <v>1449.4</v>
      </c>
      <c r="L49" s="52">
        <f t="shared" si="4"/>
        <v>0</v>
      </c>
    </row>
    <row r="50" spans="1:12" ht="26.25" customHeight="1">
      <c r="A50" s="58" t="s">
        <v>71</v>
      </c>
      <c r="B50" s="59"/>
      <c r="C50" s="1">
        <f>SUM(C8+C43)</f>
        <v>4169535.3</v>
      </c>
      <c r="D50" s="1">
        <f>SUM(D8+D43)</f>
        <v>4249864.7</v>
      </c>
      <c r="E50" s="49">
        <f>D50/C50*100</f>
        <v>101.92657920416217</v>
      </c>
      <c r="F50" s="49">
        <f>SUM(F8+F43)</f>
        <v>2919836.8</v>
      </c>
      <c r="G50" s="49">
        <f>SUM(G8+G43)</f>
        <v>3323408.4</v>
      </c>
      <c r="H50" s="49">
        <f>SUM(H8+H43)</f>
        <v>3047704.3</v>
      </c>
      <c r="I50" s="56">
        <f t="shared" si="1"/>
        <v>-1249698.5</v>
      </c>
      <c r="J50" s="52">
        <f t="shared" si="2"/>
        <v>70.02787097161642</v>
      </c>
      <c r="K50" s="52">
        <f t="shared" si="3"/>
        <v>-1330027.9000000004</v>
      </c>
      <c r="L50" s="52">
        <f t="shared" si="4"/>
        <v>68.70422957229673</v>
      </c>
    </row>
    <row r="51" spans="1:5" ht="15.75" customHeight="1">
      <c r="A51" s="38"/>
      <c r="B51" s="39"/>
      <c r="C51" s="40"/>
      <c r="D51" s="38"/>
      <c r="E51" s="40"/>
    </row>
    <row r="52" spans="1:5" ht="15.75" customHeight="1">
      <c r="A52" s="38"/>
      <c r="B52" s="39"/>
      <c r="C52" s="40"/>
      <c r="D52" s="38"/>
      <c r="E52" s="40"/>
    </row>
    <row r="53" spans="1:5" ht="15.75" customHeight="1">
      <c r="A53" s="38"/>
      <c r="B53" s="39"/>
      <c r="C53" s="40"/>
      <c r="D53" s="38"/>
      <c r="E53" s="40"/>
    </row>
    <row r="54" spans="1:5" ht="15.75" customHeight="1">
      <c r="A54" s="38"/>
      <c r="B54" s="39"/>
      <c r="C54" s="40"/>
      <c r="D54" s="38"/>
      <c r="E54" s="40"/>
    </row>
  </sheetData>
  <sheetProtection/>
  <mergeCells count="16">
    <mergeCell ref="F6:F7"/>
    <mergeCell ref="G6:G7"/>
    <mergeCell ref="H6:H7"/>
    <mergeCell ref="I5:L5"/>
    <mergeCell ref="I6:J6"/>
    <mergeCell ref="K6:L6"/>
    <mergeCell ref="A50:B50"/>
    <mergeCell ref="E5:E7"/>
    <mergeCell ref="D1:E1"/>
    <mergeCell ref="A3:E3"/>
    <mergeCell ref="A5:A7"/>
    <mergeCell ref="B5:B7"/>
    <mergeCell ref="C5:C7"/>
    <mergeCell ref="D5:D7"/>
    <mergeCell ref="A2:L2"/>
    <mergeCell ref="F5:H5"/>
  </mergeCells>
  <printOptions/>
  <pageMargins left="0" right="0.11811023622047245" top="0.5511811023622047" bottom="0.551181102362204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2023-11-07T07:13:53Z</cp:lastPrinted>
  <dcterms:created xsi:type="dcterms:W3CDTF">2016-11-10T06:23:23Z</dcterms:created>
  <dcterms:modified xsi:type="dcterms:W3CDTF">2023-11-07T09:49:34Z</dcterms:modified>
  <cp:category/>
  <cp:version/>
  <cp:contentType/>
  <cp:contentStatus/>
</cp:coreProperties>
</file>