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Ведомственная" sheetId="1" state="visible" r:id="rId2"/>
    <sheet name="Функциональная" sheetId="2" state="visible" r:id="rId3"/>
    <sheet name="КЦСР" sheetId="3" state="visible" r:id="rId4"/>
  </sheets>
  <definedNames>
    <definedName function="false" hidden="false" localSheetId="0" name="_xlnm.Print_Area" vbProcedure="false">Ведомственная!$A$1:$I$1060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<sst xmlns="http://schemas.openxmlformats.org/spreadsheetml/2006/main" count="11722" uniqueCount="768">
  <si>
    <t xml:space="preserve">Приложение 3</t>
  </si>
  <si>
    <t xml:space="preserve">            к решению Совета депутатов городского округа Фрязино</t>
  </si>
  <si>
    <t xml:space="preserve">                       От   30.11.2021        № 121/27</t>
  </si>
  <si>
    <t xml:space="preserve">"О внесении изменений в решение Совета депутатов городского округа Фрязино от 16.12.2020 № 27/8 "О бюджете городского округа Фрязино на 2021 год  и на плановый период 2022 и 2023 годов"</t>
  </si>
  <si>
    <t xml:space="preserve">ВЕДОМСТВЕННАЯ СТРУКТУРА РАСХОДОВ БЮДЖЕТА ГОРОДСКОГО ОКРУГА ФРЯЗИНО НА 2021 ГОД И НА ПЛАНОВЫЙ ПЕРИОД 2022 И 2023 ГОДОВ</t>
  </si>
  <si>
    <t xml:space="preserve">Наименования</t>
  </si>
  <si>
    <t xml:space="preserve">ГРБС</t>
  </si>
  <si>
    <t xml:space="preserve">Раздел</t>
  </si>
  <si>
    <t xml:space="preserve">Подраздел</t>
  </si>
  <si>
    <t xml:space="preserve">Целевая
статья</t>
  </si>
  <si>
    <t xml:space="preserve">Вид
расх.</t>
  </si>
  <si>
    <t xml:space="preserve">Сумма (тыс. руб.)</t>
  </si>
  <si>
    <t xml:space="preserve">Совет депутатов городского округа Фрязино</t>
  </si>
  <si>
    <t xml:space="preserve">110</t>
  </si>
  <si>
    <t xml:space="preserve">Общегосударственные вопросы</t>
  </si>
  <si>
    <t xml:space="preserve">01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</si>
  <si>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</si>
  <si>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</t>
  </si>
  <si>
    <t xml:space="preserve">Руководство и управление в сфере установленных функций органов местного самоуправления</t>
  </si>
  <si>
    <t xml:space="preserve">95 0 00 00000</t>
  </si>
  <si>
    <t xml:space="preserve">Председатель представительного органа местного самоуправления </t>
  </si>
  <si>
    <t xml:space="preserve">95 0 00 00010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</si>
  <si>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</si>
  <si>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</si>
  <si>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</si>
  <si>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</si>
  <si>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Депутат представительного органа местного самоуправления на постоянной основе</t>
  </si>
  <si>
    <t xml:space="preserve">95 0 00 00020</t>
  </si>
  <si>
    <t xml:space="preserve">Расходы на содержание представительного органа муниципального образования</t>
  </si>
  <si>
    <t xml:space="preserve">95 0 00 00030</t>
  </si>
  <si>
    <t xml:space="preserve">Закупка товаров, работ и услуг для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</si>
  <si>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</si>
  <si>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</si>
  <si>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</si>
  <si>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 Администрация городского округа Фрязино</t>
  </si>
  <si>
    <t xml:space="preserve">111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</si>
  <si>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</si>
  <si>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02</t>
  </si>
  <si>
    <t xml:space="preserve">Муниципальная программа «Управление имуществом и муниципальными финансами»   </t>
  </si>
  <si>
    <t xml:space="preserve">12 0 00 00000</t>
  </si>
  <si>
    <t xml:space="preserve">Обеспечивающая подпрограмма   </t>
  </si>
  <si>
    <t xml:space="preserve">12 5 00 00000</t>
  </si>
  <si>
    <t xml:space="preserve">Основное мероприятие «Создание условий для реализации полномочий органов местного самоуправления» </t>
  </si>
  <si>
    <t xml:space="preserve">12 5 01 00000</t>
  </si>
  <si>
    <t xml:space="preserve">Функционирование высшего должностного лица</t>
  </si>
  <si>
    <t xml:space="preserve">12 5 01 00110</t>
  </si>
  <si>
    <t xml:space="preserve"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</si>
  <si>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 xml:space="preserve">04</t>
  </si>
  <si>
    <t xml:space="preserve">Муниципальная программа «Социальная защита населения»                    </t>
  </si>
  <si>
    <t xml:space="preserve">04 0 00 00000</t>
  </si>
  <si>
    <t xml:space="preserve">Подпрограмма «Социальная поддержка граждан»</t>
  </si>
  <si>
    <t xml:space="preserve">04 1 00 00000</t>
  </si>
  <si>
    <t xml:space="preserve"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</si>
  <si>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 xml:space="preserve">04 1 03 00000</t>
  </si>
  <si>
    <t xml:space="preserve">Обеспечение предоставления гражданам субсидий на оплату жилого помещения и коммунальных услуг</t>
  </si>
  <si>
    <t xml:space="preserve">04 1 03 61420</t>
  </si>
  <si>
    <t xml:space="preserve">Обеспечение деятельности администрации</t>
  </si>
  <si>
    <t xml:space="preserve">12 5 01 00120</t>
  </si>
  <si>
    <t xml:space="preserve">Иные бюджетные ассигнования</t>
  </si>
  <si>
    <t xml:space="preserve">800</t>
  </si>
  <si>
    <t xml:space="preserve">Исполнение судебных актов</t>
  </si>
  <si>
    <t xml:space="preserve">830</t>
  </si>
  <si>
    <t xml:space="preserve">Уплата налогов, сборов и иных платежей</t>
  </si>
  <si>
    <t xml:space="preserve">850</t>
  </si>
  <si>
    <t xml:space="preserve"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</si>
  <si>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 xml:space="preserve">13 0 00 00000</t>
  </si>
  <si>
    <t xml:space="preserve"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</si>
  <si>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 xml:space="preserve">13 1 00 00000</t>
  </si>
  <si>
    <t xml:space="preserve"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</si>
  <si>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 xml:space="preserve">13 1 01 00000</t>
  </si>
  <si>
    <t xml:space="preserve"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</si>
  <si>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13 1 01 00820</t>
  </si>
  <si>
    <t xml:space="preserve"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</si>
  <si>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 xml:space="preserve">13 1 02 00000</t>
  </si>
  <si>
    <t xml:space="preserve"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</si>
  <si>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13 1 02 00820</t>
  </si>
  <si>
    <t xml:space="preserve">Основное мероприятие «Организация создания и эксплуатации сети объектов наружной рекламы»</t>
  </si>
  <si>
    <t xml:space="preserve">13 1 07 00000</t>
  </si>
  <si>
    <t xml:space="preserve"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</si>
  <si>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 xml:space="preserve">13 1 07 00660</t>
  </si>
  <si>
    <t xml:space="preserve">Резервные фонды</t>
  </si>
  <si>
    <t xml:space="preserve">11</t>
  </si>
  <si>
    <t xml:space="preserve">Резервный фонд администрации </t>
  </si>
  <si>
    <t xml:space="preserve">99 0 00 00060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</si>
  <si>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</si>
  <si>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</si>
  <si>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</si>
  <si>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13</t>
  </si>
  <si>
    <t xml:space="preserve">Муниципальная программа «Культура»                  </t>
  </si>
  <si>
    <t xml:space="preserve">02 0 00 00000</t>
  </si>
  <si>
    <t xml:space="preserve">Подпрограмма «Развитие архивного дела в Московской области»</t>
  </si>
  <si>
    <t xml:space="preserve">02 7 00 00000</t>
  </si>
  <si>
    <t xml:space="preserve"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</si>
  <si>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 xml:space="preserve">02 7 02 00000</t>
  </si>
  <si>
    <t xml:space="preserve"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</si>
  <si>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02 7 02 60690</t>
  </si>
  <si>
    <t xml:space="preserve">Муниципальная программа «Образование»                    </t>
  </si>
  <si>
    <t xml:space="preserve">03 0 00 00000</t>
  </si>
  <si>
    <t xml:space="preserve">Подпрограмма «Дошкольное образование»                   </t>
  </si>
  <si>
    <t xml:space="preserve">03 1 00 00000</t>
  </si>
  <si>
    <t xml:space="preserve"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</si>
  <si>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 xml:space="preserve">03 1 02 00000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</si>
  <si>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</si>
  <si>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03 1 02 62140</t>
  </si>
  <si>
    <t xml:space="preserve">Расходы на выплаты персоналу казенных учреждений</t>
  </si>
  <si>
    <t xml:space="preserve">Подпрограмма «Общее образование»                    </t>
  </si>
  <si>
    <t xml:space="preserve">03 2 00 00000</t>
  </si>
  <si>
    <t xml:space="preserve"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</si>
  <si>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 xml:space="preserve">03 2 03 00000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</si>
  <si>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</si>
  <si>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03 2 03 60680</t>
  </si>
  <si>
    <t xml:space="preserve">Муниципальная программа «Безопасность и обеспечение безопасности жизнедеятельности населения»                    </t>
  </si>
  <si>
    <t xml:space="preserve">08 0 00 00000</t>
  </si>
  <si>
    <t xml:space="preserve">Подпрограмма «Профилактика преступлений и иных правонарушений»</t>
  </si>
  <si>
    <t xml:space="preserve">08 1 00 00000</t>
  </si>
  <si>
    <t xml:space="preserve"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</si>
  <si>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 xml:space="preserve">08 1 01 00000</t>
  </si>
  <si>
    <t xml:space="preserve"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</si>
  <si>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</si>
  <si>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 xml:space="preserve">Предоставление субсидий бюджетным, автономным учреждениям и иным некоммерческим организациям</t>
  </si>
  <si>
    <t xml:space="preserve">600</t>
  </si>
  <si>
    <t xml:space="preserve">Субсидии бюджетным учреждениям</t>
  </si>
  <si>
    <t xml:space="preserve">610</t>
  </si>
  <si>
    <t xml:space="preserve">Обеспечение охраны муниципальных объектов</t>
  </si>
  <si>
    <t xml:space="preserve">08 1 01 00322 </t>
  </si>
  <si>
    <t xml:space="preserve">Обеспечивающая подпрограмма</t>
  </si>
  <si>
    <t xml:space="preserve">08 6 00 00000</t>
  </si>
  <si>
    <t xml:space="preserve">08 6 01 00000</t>
  </si>
  <si>
    <t xml:space="preserve">Содержание и развитие муниципальных экстренных оперативных служб</t>
  </si>
  <si>
    <t xml:space="preserve">08 6 01 01020</t>
  </si>
  <si>
    <t xml:space="preserve">Подпрограмма «Развитие имущественного комплекса»</t>
  </si>
  <si>
    <t xml:space="preserve">12 1 00 00000</t>
  </si>
  <si>
    <t xml:space="preserve">Основное мероприятие «Управление имуществом, находящимся в муниципальной собственности, и выполнение кадастровых работ»</t>
  </si>
  <si>
    <t xml:space="preserve">12 1 02 00000</t>
  </si>
  <si>
    <t xml:space="preserve">Владение, пользование и распоряжение имуществом, находящимся в муниципальной собственности городского округа</t>
  </si>
  <si>
    <t xml:space="preserve">12 1 02 00170</t>
  </si>
  <si>
    <t xml:space="preserve">Взносы на капитальный ремонт общего имущества многоквартирных домов</t>
  </si>
  <si>
    <t xml:space="preserve">12 1 02 00180</t>
  </si>
  <si>
    <t xml:space="preserve">Основное мероприятие «Создание условий для реализации государственных полномочий в области земельных отношений»</t>
  </si>
  <si>
    <t xml:space="preserve">12 1 03 00000</t>
  </si>
  <si>
    <t xml:space="preserve">Осуществление государственных полномочий Московской области в области земельных отношений</t>
  </si>
  <si>
    <t xml:space="preserve">12 1 03 60830</t>
  </si>
  <si>
    <t xml:space="preserve">Обеспечение деятельности органов местного самоуправления</t>
  </si>
  <si>
    <t xml:space="preserve">12 5 01 00130</t>
  </si>
  <si>
    <t xml:space="preserve">Взносы в общественные организации</t>
  </si>
  <si>
    <t xml:space="preserve">12 5 01 00870</t>
  </si>
  <si>
    <t xml:space="preserve">Предоставление платежей, взносов, безвозмездных перечислений субъектам международного права</t>
  </si>
  <si>
    <t xml:space="preserve">860</t>
  </si>
  <si>
    <t xml:space="preserve"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</si>
  <si>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 xml:space="preserve">12 5 01 06070</t>
  </si>
  <si>
    <t xml:space="preserve">Социальное обеспечение и иные выплаты населению</t>
  </si>
  <si>
    <t xml:space="preserve">300</t>
  </si>
  <si>
    <t xml:space="preserve">Социальные выплаты гражданам, кроме публичных нормативных социальных выплат</t>
  </si>
  <si>
    <t xml:space="preserve">320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</si>
  <si>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</si>
  <si>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 xml:space="preserve">12 5 01 06090</t>
  </si>
  <si>
    <t xml:space="preserve">13 5 00 00000</t>
  </si>
  <si>
    <t xml:space="preserve"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</si>
  <si>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 xml:space="preserve">13 5 04 00000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</si>
  <si>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</t>
  </si>
  <si>
    <t xml:space="preserve">13 5 04 51200</t>
  </si>
  <si>
    <t xml:space="preserve">Основное мероприятие "Подготовка и проведение Всероссийской переписи населения"</t>
  </si>
  <si>
    <t xml:space="preserve">13 5 06 00000</t>
  </si>
  <si>
    <t xml:space="preserve">Субвенция на проведение Всероссийской переписи населения 2020 года</t>
  </si>
  <si>
    <t xml:space="preserve">13 5 06 54690</t>
  </si>
  <si>
    <t xml:space="preserve">Муниципальная программа «Цифровое муниципальное образование»                                   </t>
  </si>
  <si>
    <t xml:space="preserve">15 0 00 00000</t>
  </si>
  <si>
    <t xml:space="preserve"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</si>
  <si>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 xml:space="preserve">15 1 00 00000</t>
  </si>
  <si>
    <t xml:space="preserve">Основное мероприятие «Организация деятельности многофункциональных центров предоставления государственных и муниципальных услуг»</t>
  </si>
  <si>
    <t xml:space="preserve">15 1 02 00000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</si>
  <si>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</si>
  <si>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 xml:space="preserve">15 1 02 06190</t>
  </si>
  <si>
    <t xml:space="preserve">Непрограммные расходы                    </t>
  </si>
  <si>
    <t xml:space="preserve">99 0 00 00000</t>
  </si>
  <si>
    <t xml:space="preserve">Оплата исполнительных листов, судебных издержек</t>
  </si>
  <si>
    <t xml:space="preserve">99 0 00 00080</t>
  </si>
  <si>
    <t xml:space="preserve">Национальная оборона</t>
  </si>
  <si>
    <t xml:space="preserve">Мобилизационная и вневойсковая подготовка</t>
  </si>
  <si>
    <t xml:space="preserve">Основное мероприятие «Осуществление первичного воинского учета на территориях, где отсутствуют военные комиссариаты»</t>
  </si>
  <si>
    <t xml:space="preserve">13 5 03 00000</t>
  </si>
  <si>
    <t xml:space="preserve">Осуществление первичного воинского учета на территориях, где отсутствуют военные комиссариаты</t>
  </si>
  <si>
    <t xml:space="preserve">13 5 03 51180</t>
  </si>
  <si>
    <t xml:space="preserve">Мобилизационная подготовка экономики</t>
  </si>
  <si>
    <t xml:space="preserve">Организация и осуществление мероприятий по мобилизационной подготовке </t>
  </si>
  <si>
    <t xml:space="preserve">12 5 01 00720</t>
  </si>
  <si>
    <t xml:space="preserve">Национальная безопасность и правоохранительная деятельность</t>
  </si>
  <si>
    <t xml:space="preserve">Защита населения  и территории от чрезвычайных ситуаций природного и техногенного характера, пожарная безопасность</t>
  </si>
  <si>
    <t xml:space="preserve">10</t>
  </si>
  <si>
    <t xml:space="preserve"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</si>
  <si>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 xml:space="preserve">08 2 00 00000</t>
  </si>
  <si>
    <t xml:space="preserve"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</si>
  <si>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 xml:space="preserve">08 2 01 00000</t>
  </si>
  <si>
    <t xml:space="preserve">Участие в предупреждении и ликвидации последствий чрезвычайных ситуаций в границах городского округа</t>
  </si>
  <si>
    <t xml:space="preserve">08 2 01 00340</t>
  </si>
  <si>
    <t xml:space="preserve">Содержание и развитие муниципальных экстренных оперативных служб </t>
  </si>
  <si>
    <t xml:space="preserve">08 2 01 01020</t>
  </si>
  <si>
    <t xml:space="preserve"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</si>
  <si>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 xml:space="preserve">08 3 00 00000</t>
  </si>
  <si>
    <t xml:space="preserve"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</si>
  <si>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 xml:space="preserve">08 3 01 00000</t>
  </si>
  <si>
    <t xml:space="preserve">Поддержка в состоянии постоянной готовности к использованию систем оповещения населения об опасности, объектов гражданской обороны</t>
  </si>
  <si>
    <t xml:space="preserve">08 3 01 00690</t>
  </si>
  <si>
    <t xml:space="preserve">Другие вопросы в области национальной безопасности и правоохранительной деятельности</t>
  </si>
  <si>
    <t xml:space="preserve">14</t>
  </si>
  <si>
    <t xml:space="preserve">Основное мероприятие «Повышение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людей»</t>
  </si>
  <si>
    <t xml:space="preserve">Основное мероприятие «Обеспечение деятельности общественных объединений правоохранительной направленности»</t>
  </si>
  <si>
    <t xml:space="preserve">08 1 02 00000</t>
  </si>
  <si>
    <t xml:space="preserve"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</si>
  <si>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08 1 02 00780</t>
  </si>
  <si>
    <t xml:space="preserve"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области»</t>
  </si>
  <si>
    <t xml:space="preserve">08 1 03 00000</t>
  </si>
  <si>
    <t xml:space="preserve">Реализация мероприятий по обеспечению общественного порядка и общественной безопасности</t>
  </si>
  <si>
    <t xml:space="preserve">08 1 03 00980</t>
  </si>
  <si>
    <t xml:space="preserve"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</si>
  <si>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 xml:space="preserve">08 1 04 00000</t>
  </si>
  <si>
    <t xml:space="preserve">Осуществление мероприятий в сфере профилактики правонарушений</t>
  </si>
  <si>
    <t xml:space="preserve">08 1 04 00900</t>
  </si>
  <si>
    <t xml:space="preserve"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</si>
  <si>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 xml:space="preserve">08 1 05 00000</t>
  </si>
  <si>
    <t xml:space="preserve"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</si>
  <si>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 xml:space="preserve">08 1 05 00990</t>
  </si>
  <si>
    <t xml:space="preserve">Подпрограмма "Снижение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</si>
  <si>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 xml:space="preserve"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</si>
  <si>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 xml:space="preserve">08 2 02 00000</t>
  </si>
  <si>
    <t xml:space="preserve">Осуществление мероприятий по обеспечению безопасности людей на водных объектах, охране их жизни и здоровья</t>
  </si>
  <si>
    <t xml:space="preserve">08 2 02 00730</t>
  </si>
  <si>
    <t xml:space="preserve">Подпрограмма "Обеспечение пожарной безопасности на территории муниципального образования Московской области"</t>
  </si>
  <si>
    <t xml:space="preserve">08 4 00 00000</t>
  </si>
  <si>
    <t xml:space="preserve">Основное мероприятие «Повышение степени пожарной безопасности»</t>
  </si>
  <si>
    <t xml:space="preserve">08 4 01 00000</t>
  </si>
  <si>
    <t xml:space="preserve">Обеспечение первичных мер пожарной безопасности в границах городского округа</t>
  </si>
  <si>
    <t xml:space="preserve">08 4 01 00360</t>
  </si>
  <si>
    <t xml:space="preserve">Национальная экономика</t>
  </si>
  <si>
    <t xml:space="preserve">Сельское хозяйство и рыболовство</t>
  </si>
  <si>
    <t xml:space="preserve">05</t>
  </si>
  <si>
    <t xml:space="preserve">Муниципальная программа «Развитие сельского хозяйства»                    </t>
  </si>
  <si>
    <t xml:space="preserve">06 0 00 00000</t>
  </si>
  <si>
    <t xml:space="preserve">Подпрограмма «Развитие мелиорации земель сельскохозяйственного назначения»</t>
  </si>
  <si>
    <t xml:space="preserve">06 2 00 00000</t>
  </si>
  <si>
    <t xml:space="preserve">Основное мероприятие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назначения»</t>
  </si>
  <si>
    <t xml:space="preserve">06 2 01 00000</t>
  </si>
  <si>
    <t xml:space="preserve">Проведение мероприятий по комплексной борьбе с борщевиком Сосновского</t>
  </si>
  <si>
    <t xml:space="preserve">06 2 01 01280</t>
  </si>
  <si>
    <t xml:space="preserve">Подпрограмма «Обеспечение эпизоотического и ветеринарно-санитарного благополучия»</t>
  </si>
  <si>
    <t xml:space="preserve">06 4 00 00000</t>
  </si>
  <si>
    <t xml:space="preserve"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</si>
  <si>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 xml:space="preserve">06 4 01 00000</t>
  </si>
  <si>
    <t xml:space="preserve"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</si>
  <si>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06 4 01 60870</t>
  </si>
  <si>
    <t xml:space="preserve">Транспорт</t>
  </si>
  <si>
    <t xml:space="preserve">08</t>
  </si>
  <si>
    <t xml:space="preserve">Муниципальная программа «Развитие и функционирование дорожно-транспортного комплекса»                </t>
  </si>
  <si>
    <t xml:space="preserve">14 0 00 00000</t>
  </si>
  <si>
    <t xml:space="preserve">Подпрограмма «Пассажирский транспорт общего пользования»</t>
  </si>
  <si>
    <t xml:space="preserve">14 1 00 00000</t>
  </si>
  <si>
    <t xml:space="preserve">Основное мероприятие «Организация транспортного обслуживания населения по муниципальным маршрутам регулярных перевозок по регулируемым тарифам в соответствии  с муниципальными контрактами и договорами на выполнение работ по перевозке пассажиров»</t>
  </si>
  <si>
    <t xml:space="preserve">14 1 02 00000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</si>
  <si>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</si>
  <si>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</si>
  <si>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 xml:space="preserve">Дорожное хозяйство (дорожные фонды)</t>
  </si>
  <si>
    <t xml:space="preserve">09</t>
  </si>
  <si>
    <t xml:space="preserve">Подпрограмма «Дороги Подмосковья»</t>
  </si>
  <si>
    <t xml:space="preserve">14 2 00 00000</t>
  </si>
  <si>
    <t xml:space="preserve">Основное мероприятие «Ремонт, капитальный ремонт сети автомобильных дорог, мостов и путепроводов местного значения»</t>
  </si>
  <si>
    <t xml:space="preserve">14 2 05 00000</t>
  </si>
  <si>
    <t xml:space="preserve">Дорожная деятельность в отношении автомобильных дорог местного значения в границах городского округа</t>
  </si>
  <si>
    <t xml:space="preserve">14 2 05 00200</t>
  </si>
  <si>
    <t xml:space="preserve">Мероприятия по обеспечению безопасности дорожного движения</t>
  </si>
  <si>
    <t xml:space="preserve">14 2 05 00210</t>
  </si>
  <si>
    <t xml:space="preserve">Создание и обеспечение функционирования парковок (парковочных мест)</t>
  </si>
  <si>
    <t xml:space="preserve">14 2 05 00220</t>
  </si>
  <si>
    <t xml:space="preserve"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</si>
  <si>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 xml:space="preserve">14 2 05 70240</t>
  </si>
  <si>
    <t xml:space="preserve">Софинансирование работ по капитальному ремонту и ремонту автомобильных дорог общего пользования местного значения</t>
  </si>
  <si>
    <t xml:space="preserve">14 2 05 S0240</t>
  </si>
  <si>
    <t xml:space="preserve">Муниципальная программа «Формирование современной комфортной городской среды»   </t>
  </si>
  <si>
    <t xml:space="preserve">17 0 00 00000</t>
  </si>
  <si>
    <t xml:space="preserve">Подпрограмма «Комфортная городская среда»</t>
  </si>
  <si>
    <t xml:space="preserve">17 1 00 00000</t>
  </si>
  <si>
    <t xml:space="preserve">Основное мероприятие «Благоустройство общественных территорий муниципальных образований Московской области»</t>
  </si>
  <si>
    <t xml:space="preserve">17 1 01 00000</t>
  </si>
  <si>
    <t xml:space="preserve">Ямочный ремонт асфальтового покрытия дворовых территорий за счет средств местного бюджета</t>
  </si>
  <si>
    <t xml:space="preserve">17 1 01 72890</t>
  </si>
  <si>
    <t xml:space="preserve">Создание и ремонт пешеходных коммуникаций</t>
  </si>
  <si>
    <t xml:space="preserve">17 1 01 S1870</t>
  </si>
  <si>
    <t xml:space="preserve">Ямочный ремонт асфальтового покрытия дворовых территорий</t>
  </si>
  <si>
    <t xml:space="preserve">17 1 01 S2890</t>
  </si>
  <si>
    <t xml:space="preserve">Федеральный проект «Формирование комфортной городской среды»</t>
  </si>
  <si>
    <t xml:space="preserve">17 1 F2 00000</t>
  </si>
  <si>
    <t xml:space="preserve">Ремонт дворовых территорий </t>
  </si>
  <si>
    <t xml:space="preserve">17 1 F2 S2740</t>
  </si>
  <si>
    <t xml:space="preserve">Подпрограмма «Благоустройство территорий»</t>
  </si>
  <si>
    <t xml:space="preserve">17 2 00 00000</t>
  </si>
  <si>
    <t xml:space="preserve">Основное мероприятие «Обеспечение комфортной среды проживания на территории муниципального образования»</t>
  </si>
  <si>
    <t xml:space="preserve">17 2 01 00000</t>
  </si>
  <si>
    <t xml:space="preserve">Организация благоустройства территории городского округа - разработка схем и содержание ливневой канализации</t>
  </si>
  <si>
    <t xml:space="preserve">17 2 01 00622</t>
  </si>
  <si>
    <t xml:space="preserve">Связь и информатика</t>
  </si>
  <si>
    <t xml:space="preserve"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</si>
  <si>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 xml:space="preserve">15 1 03 00000</t>
  </si>
  <si>
    <t xml:space="preserve"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</si>
  <si>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15 1 03 S0860</t>
  </si>
  <si>
    <t xml:space="preserve"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</si>
  <si>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 xml:space="preserve">15 2 00 00000</t>
  </si>
  <si>
    <t xml:space="preserve">Основное мероприятие  «Информационная инфраструктура»</t>
  </si>
  <si>
    <t xml:space="preserve">15 2 01 00000</t>
  </si>
  <si>
    <t xml:space="preserve">Развитие информационной инфраструктуры</t>
  </si>
  <si>
    <t xml:space="preserve">15 2 01 01150</t>
  </si>
  <si>
    <t xml:space="preserve">Основное мероприятие «Информационная безопасность»</t>
  </si>
  <si>
    <t xml:space="preserve">15 2 02 00000</t>
  </si>
  <si>
    <t xml:space="preserve">Информационная безопасность</t>
  </si>
  <si>
    <t xml:space="preserve">15 2 02 01160</t>
  </si>
  <si>
    <t xml:space="preserve">Основное мероприятие "Цифровое государственное управление"</t>
  </si>
  <si>
    <t xml:space="preserve">15 2 03 00000</t>
  </si>
  <si>
    <t xml:space="preserve">Цифровое государственное управление</t>
  </si>
  <si>
    <t xml:space="preserve">15 2 03 01170</t>
  </si>
  <si>
    <t xml:space="preserve">Другие вопросы в области национальной экономики</t>
  </si>
  <si>
    <t xml:space="preserve">12</t>
  </si>
  <si>
    <t xml:space="preserve">Основное мероприятие "Развитие похоронного дела на территории Московской области"</t>
  </si>
  <si>
    <t xml:space="preserve">08 1 07 00000</t>
  </si>
  <si>
    <t xml:space="preserve"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</si>
  <si>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08 1 07 62820</t>
  </si>
  <si>
    <t xml:space="preserve">Муниципальная программа «Предпринимательство»                    </t>
  </si>
  <si>
    <t xml:space="preserve">11 0 00 00000</t>
  </si>
  <si>
    <t xml:space="preserve">Подпрограмма «Инвестиции»</t>
  </si>
  <si>
    <t xml:space="preserve">11 1 00 00000</t>
  </si>
  <si>
    <t xml:space="preserve"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</si>
  <si>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 xml:space="preserve">11 1 04 00000</t>
  </si>
  <si>
    <t xml:space="preserve"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</si>
  <si>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11 1 04 L5250</t>
  </si>
  <si>
    <t xml:space="preserve">Подпрограмма «Развитие малого и среднего предпринимательства»</t>
  </si>
  <si>
    <t xml:space="preserve">11 3 00 00000</t>
  </si>
  <si>
    <t xml:space="preserve">Основное мероприятие «Реализация механизмов муниципальной поддержки субъектов малого и среднего предпринимательства»</t>
  </si>
  <si>
    <t xml:space="preserve">11 3 02 00000</t>
  </si>
  <si>
    <t xml:space="preserve">Содействие развитию малого и среднего предпринимательства</t>
  </si>
  <si>
    <t xml:space="preserve">11 3 02 00750</t>
  </si>
  <si>
    <t xml:space="preserve">Субсидии юридическим лицам (кроме некоммерческих организаций), индивидуальным предпринимателям, физическим лицам</t>
  </si>
  <si>
    <t xml:space="preserve">810</t>
  </si>
  <si>
    <t xml:space="preserve">Выполнения комплексных кадастровых работ и утверждение карты-плана территории</t>
  </si>
  <si>
    <t xml:space="preserve">12 1 02 00790</t>
  </si>
  <si>
    <t xml:space="preserve">Расходы на обеспечение деятельности (оказание услуг) муниципальных учреждений в сфере информационной политики</t>
  </si>
  <si>
    <t xml:space="preserve">13 1 01 06180</t>
  </si>
  <si>
    <t xml:space="preserve">Муниципальная программа «Архитектура и градостроительство»</t>
  </si>
  <si>
    <t xml:space="preserve">16 0 00 00000</t>
  </si>
  <si>
    <t xml:space="preserve">Подпрограмма «Разработка Генерального плана развития городского округа»</t>
  </si>
  <si>
    <t xml:space="preserve">16 1 00 00000</t>
  </si>
  <si>
    <t xml:space="preserve">Основное мероприятие «Обеспечение разработки и внесение изменений в нормативы градостроительного проектирования городского округа»</t>
  </si>
  <si>
    <t xml:space="preserve">16 1 04 00000</t>
  </si>
  <si>
    <t xml:space="preserve"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</si>
  <si>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 xml:space="preserve">16 1 04 00650</t>
  </si>
  <si>
    <t xml:space="preserve">Подпрограмма "Реализация политики пространственного развития городского округа"</t>
  </si>
  <si>
    <t xml:space="preserve">16 2 00 00000</t>
  </si>
  <si>
    <t xml:space="preserve"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</si>
  <si>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 xml:space="preserve">16 2 03 00000</t>
  </si>
  <si>
    <t xml:space="preserve"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исключеникем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</si>
  <si>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16 2 03 60700</t>
  </si>
  <si>
    <t xml:space="preserve">Муниципальная программа «Строительство объектов социальной инфраструктуры»</t>
  </si>
  <si>
    <t xml:space="preserve">18 0 00 00000</t>
  </si>
  <si>
    <t xml:space="preserve">18 7 00 00000</t>
  </si>
  <si>
    <t xml:space="preserve">18 7 01 00000</t>
  </si>
  <si>
    <t xml:space="preserve">Расходы на обеспечение деятельности (оказание услуг) муниципальных учреждений в сфере строительства</t>
  </si>
  <si>
    <t xml:space="preserve">18 7 01 06030</t>
  </si>
  <si>
    <t xml:space="preserve">Жилищно-коммунальное хозяйство</t>
  </si>
  <si>
    <t xml:space="preserve">Жилищное хозяйство</t>
  </si>
  <si>
    <t xml:space="preserve">Подпрограмма «Создание условий для обеспечения комфортного проживания жителей в многоквартирных домах»</t>
  </si>
  <si>
    <t xml:space="preserve">17 3 00 00000</t>
  </si>
  <si>
    <t xml:space="preserve">Основное мероприятие «Приведение в надлежащее состояние подъездов в многоквартирных домах»</t>
  </si>
  <si>
    <t xml:space="preserve">17 3 01 00000</t>
  </si>
  <si>
    <t xml:space="preserve">Ремонт подъездов в многоквартирных домах</t>
  </si>
  <si>
    <t xml:space="preserve">17 3 01 S0950</t>
  </si>
  <si>
    <t xml:space="preserve"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</si>
  <si>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Коммунальное хозяйство</t>
  </si>
  <si>
    <t xml:space="preserve">Муниципальная программа «Развитие инженерной инфраструктуры и энергоэффективности»   </t>
  </si>
  <si>
    <t xml:space="preserve">10 0 00 00000</t>
  </si>
  <si>
    <t xml:space="preserve">Подпрограмма «Чистая вода»</t>
  </si>
  <si>
    <t xml:space="preserve">10 1 00 00000</t>
  </si>
  <si>
    <t xml:space="preserve"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</si>
  <si>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 xml:space="preserve">10 1 02 00000</t>
  </si>
  <si>
    <t xml:space="preserve">Строительство и реконструкция (модернизация) объектов питьевого водоснабжения за счет средств местного бюджета</t>
  </si>
  <si>
    <t xml:space="preserve">10 1 02 72430</t>
  </si>
  <si>
    <t xml:space="preserve">Капитальные вложения в объекты недвижимого имущества государственной (муниципальной) собственности</t>
  </si>
  <si>
    <t xml:space="preserve">400</t>
  </si>
  <si>
    <t xml:space="preserve">Бюджетные инвестиции </t>
  </si>
  <si>
    <t xml:space="preserve">410</t>
  </si>
  <si>
    <t xml:space="preserve">Федеральный проект «Чистая вода»</t>
  </si>
  <si>
    <t xml:space="preserve">10 1 F5 00000</t>
  </si>
  <si>
    <t xml:space="preserve">Строительство и реконструкция (модернизация) объектов питьевого водоснабжения</t>
  </si>
  <si>
    <t xml:space="preserve">10 1 F5 52430</t>
  </si>
  <si>
    <t xml:space="preserve">10 1 F5 52439</t>
  </si>
  <si>
    <t xml:space="preserve">Подпрограмма «Создание условий для обеспечения качественными коммунальными услугами»</t>
  </si>
  <si>
    <t xml:space="preserve">10 3 00 00000</t>
  </si>
  <si>
    <t xml:space="preserve">Основное мероприятие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</si>
  <si>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 xml:space="preserve">10 3 05 00000</t>
  </si>
  <si>
    <t xml:space="preserve">Организация в границах городского округа электро-, тепло-, газо- и водоснабжения населения, водоотведения, снабжения населения топливом</t>
  </si>
  <si>
    <t xml:space="preserve">10 3 05 00190</t>
  </si>
  <si>
    <t xml:space="preserve">Подпрограмма «Энергосбережение и повышение энергетической эффективности»</t>
  </si>
  <si>
    <t xml:space="preserve">10 4 00 00000</t>
  </si>
  <si>
    <t xml:space="preserve">Основное мероприятие «Организация учета энергоресурсов в жилищном фонде»</t>
  </si>
  <si>
    <t xml:space="preserve">10 4 02 00000</t>
  </si>
  <si>
    <t xml:space="preserve"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</si>
  <si>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 xml:space="preserve">10 4 02 01200</t>
  </si>
  <si>
    <t xml:space="preserve">Устройство контейнерных площадок за счет средств местного бюджета</t>
  </si>
  <si>
    <t xml:space="preserve">17 1 01 71670</t>
  </si>
  <si>
    <t xml:space="preserve">Устройство контейнерных площадок</t>
  </si>
  <si>
    <t xml:space="preserve">17 1 01 S1670</t>
  </si>
  <si>
    <t xml:space="preserve">Благоустройство</t>
  </si>
  <si>
    <t xml:space="preserve">Содержание мест захоронения</t>
  </si>
  <si>
    <t xml:space="preserve">08 1 07 00590</t>
  </si>
  <si>
    <t xml:space="preserve">Проведение инвентаризации мест захоронений</t>
  </si>
  <si>
    <t xml:space="preserve">08 1 07 01240</t>
  </si>
  <si>
    <t xml:space="preserve">Подпрограмма "Эффективное местное самоуправление Московской области"</t>
  </si>
  <si>
    <t xml:space="preserve">13 3 00 00000</t>
  </si>
  <si>
    <t xml:space="preserve">Основное мероприятие "Реализация практик инициативного бюджетирования на территории муниципальных образований Московской области"</t>
  </si>
  <si>
    <t xml:space="preserve">13 3 07 00000</t>
  </si>
  <si>
    <t xml:space="preserve">Реализация проектов граждан, сформированных в рамках практик инициативного бюджетирования</t>
  </si>
  <si>
    <t xml:space="preserve">13 3 07 S3050</t>
  </si>
  <si>
    <t xml:space="preserve">Организация обустройства мест массового отдыха населения</t>
  </si>
  <si>
    <t xml:space="preserve">17 1 01 00580</t>
  </si>
  <si>
    <t xml:space="preserve">Благоустройство общественных территорий</t>
  </si>
  <si>
    <t xml:space="preserve">17 1 01 01330</t>
  </si>
  <si>
    <t xml:space="preserve">Благоустройство дворовых территорий</t>
  </si>
  <si>
    <t xml:space="preserve">17 1 01 01340</t>
  </si>
  <si>
    <t xml:space="preserve"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</si>
  <si>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 xml:space="preserve">17 1 01 71580</t>
  </si>
  <si>
    <t xml:space="preserve">Комплексное благоустройство территорий муниципальных образований Московской области</t>
  </si>
  <si>
    <t xml:space="preserve">17 1 01 S1350</t>
  </si>
  <si>
    <t xml:space="preserve">Размещение общественных туалетов нестационарного типа на территориях общего пользования</t>
  </si>
  <si>
    <t xml:space="preserve">17 1 01 S3640</t>
  </si>
  <si>
    <t xml:space="preserve">Реализация программ формирования современной городской среды в части благоустройства общественных территорий</t>
  </si>
  <si>
    <t xml:space="preserve">17 1 F2 55551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</si>
  <si>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</si>
  <si>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17 1 F2 55559</t>
  </si>
  <si>
    <t xml:space="preserve">Обустройство и установка детских игровых площадок на территории муниципальных образований Московской области</t>
  </si>
  <si>
    <t xml:space="preserve">17 1 F2 S1580</t>
  </si>
  <si>
    <t xml:space="preserve">Устройство и капитальный ремонт систем наружного освещения в рамках реализации проекта "Светлый город"</t>
  </si>
  <si>
    <t xml:space="preserve">17 1 F2 S2630</t>
  </si>
  <si>
    <t xml:space="preserve">Организация благоустройства территории городского округа </t>
  </si>
  <si>
    <t xml:space="preserve">17 2 01 00620</t>
  </si>
  <si>
    <t xml:space="preserve">Организация благоустройства территории городского округа - содержание, ремонт и восстановление уличного освещения</t>
  </si>
  <si>
    <t xml:space="preserve">17 2 01 00621</t>
  </si>
  <si>
    <t xml:space="preserve">Организация благоустройства территории городского округа - содержание внутриквартальных дорог и прилегающих территорий</t>
  </si>
  <si>
    <t xml:space="preserve">17 2 01 00623</t>
  </si>
  <si>
    <t xml:space="preserve">Организация благоустройства территории городского округа в части ремонта асфальтового покрытия дворовых территорий</t>
  </si>
  <si>
    <t xml:space="preserve">17 2 01 00630</t>
  </si>
  <si>
    <t xml:space="preserve">Другие вопросы в области жилищно-коммунального хозяйства</t>
  </si>
  <si>
    <t xml:space="preserve">Расходы на обеспечение деятельности (оказание услуг) муниципальных учреждений в сфере похоронного дела</t>
  </si>
  <si>
    <t xml:space="preserve">08 1 07 06250</t>
  </si>
  <si>
    <t xml:space="preserve">10 8 00 00000</t>
  </si>
  <si>
    <t xml:space="preserve">Основное мероприятие «Создание условий для реализации полномочий органов местного самоуправления»</t>
  </si>
  <si>
    <t xml:space="preserve">10 8 01 00000</t>
  </si>
  <si>
    <t xml:space="preserve">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</si>
  <si>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10 8 01 62670</t>
  </si>
  <si>
    <t xml:space="preserve">Расходы на обеспечение деятельности (оказание услуг) муниципальных учреждений в сфере благоустройства</t>
  </si>
  <si>
    <t xml:space="preserve">17 2 01 06240</t>
  </si>
  <si>
    <t xml:space="preserve">Охрана окружающей среды</t>
  </si>
  <si>
    <t xml:space="preserve">06</t>
  </si>
  <si>
    <t xml:space="preserve">Охрана объектов  растительного и животного мира и среды их  обитания</t>
  </si>
  <si>
    <t xml:space="preserve">Муниципальная программа «Экология и окружающая среда»</t>
  </si>
  <si>
    <t xml:space="preserve">07 0 00 00000</t>
  </si>
  <si>
    <t xml:space="preserve">Подпрограмма «Охрана окружающей среды»</t>
  </si>
  <si>
    <t xml:space="preserve">07 1 00 00000</t>
  </si>
  <si>
    <t xml:space="preserve">Основное мероприятие «Проведение обследований состояния окружающей среды и проведение мероприятий по охране окружающей среды»</t>
  </si>
  <si>
    <t xml:space="preserve">07 1 01 00000</t>
  </si>
  <si>
    <t xml:space="preserve">Организация мероприятий по охране окружающей среды в границах городского округа</t>
  </si>
  <si>
    <t xml:space="preserve">07 1 01 00370</t>
  </si>
  <si>
    <t xml:space="preserve">Основное мероприятие «Вовлечение населения в экологические мероприятия»</t>
  </si>
  <si>
    <t xml:space="preserve">07 1 03 00000</t>
  </si>
  <si>
    <t xml:space="preserve">07 1 03 00370</t>
  </si>
  <si>
    <t xml:space="preserve">Подпрограмма "Развитие водохозяйственного комплекса"</t>
  </si>
  <si>
    <t xml:space="preserve">07 2 00 00000</t>
  </si>
  <si>
    <t xml:space="preserve">Основное мероприятие "Ликвидация последствий засорения водных объектов"</t>
  </si>
  <si>
    <t xml:space="preserve">07 2 04 00000</t>
  </si>
  <si>
    <t xml:space="preserve">Выполнение комплекса мероприятий по ликвидации последствий засорения водных объектов, находящихся в муниципальной собственности за счет средств местного бюджета</t>
  </si>
  <si>
    <t xml:space="preserve">07 2 04 71890</t>
  </si>
  <si>
    <t xml:space="preserve">Подпрограмма «Развитие лесного хозяйства»</t>
  </si>
  <si>
    <t xml:space="preserve">07 4 00 00000</t>
  </si>
  <si>
    <t xml:space="preserve">Основное мероприятие «Осуществление отдельных полномочий в области лесных отношений» </t>
  </si>
  <si>
    <t xml:space="preserve">07 4 01 00000</t>
  </si>
  <si>
    <t xml:space="preserve">Организация использования, охраны, защиты, воспроизводства городских лесов, лесов особо охраняемых природных территорий</t>
  </si>
  <si>
    <t xml:space="preserve">07 4 01 00640</t>
  </si>
  <si>
    <t xml:space="preserve">Образование</t>
  </si>
  <si>
    <t xml:space="preserve">07</t>
  </si>
  <si>
    <t xml:space="preserve">Дошкольное образование</t>
  </si>
  <si>
    <t xml:space="preserve">Подпрограмма «Строительство (реконструкция) объектов образования»</t>
  </si>
  <si>
    <t xml:space="preserve">18 3 00 00000</t>
  </si>
  <si>
    <t xml:space="preserve">Основное мероприятие «Организация строительства (реконструкции) объектов дошкольного образования»</t>
  </si>
  <si>
    <t xml:space="preserve">18 3 01 00000</t>
  </si>
  <si>
    <t xml:space="preserve">Проектирование и строительство дошкольных образовательных организаций</t>
  </si>
  <si>
    <t xml:space="preserve">18 3 01 S4440</t>
  </si>
  <si>
    <t xml:space="preserve">Общее образование</t>
  </si>
  <si>
    <t xml:space="preserve">Основное мероприятие "Организация строительства (реконструкции) объектов общего образования"</t>
  </si>
  <si>
    <t xml:space="preserve">18 3 02 00000</t>
  </si>
  <si>
    <t xml:space="preserve"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</si>
  <si>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 xml:space="preserve">18 3 02 74480</t>
  </si>
  <si>
    <t xml:space="preserve">Федеральный проект «Современная школа»</t>
  </si>
  <si>
    <t xml:space="preserve">18 3 E1 00000</t>
  </si>
  <si>
    <t xml:space="preserve">Капитальные вложения в общеобразовательные организации в целях обеспечения односменного режима обучения</t>
  </si>
  <si>
    <t xml:space="preserve">18 3 E1 S4480</t>
  </si>
  <si>
    <t xml:space="preserve">Дополнительное образование детей</t>
  </si>
  <si>
    <t xml:space="preserve">Подпрограмма "Укрепление материально-технической базы государственных и муниципальных учреждений культуры Московской области"</t>
  </si>
  <si>
    <t xml:space="preserve">02 5 00 00000</t>
  </si>
  <si>
    <t xml:space="preserve">Федеральный проект "Культурная среда"</t>
  </si>
  <si>
    <t xml:space="preserve">02 5 А1 00000</t>
  </si>
  <si>
    <t xml:space="preserve">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</si>
  <si>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 xml:space="preserve">02 5 А1 55195</t>
  </si>
  <si>
    <t xml:space="preserve">Подпрограмма "Развитие образования в сфере культуры Московской области"</t>
  </si>
  <si>
    <t xml:space="preserve">02 6 00 00000</t>
  </si>
  <si>
    <t xml:space="preserve">Основное мероприятие "Обеспечение функций муниципальных учреждений дополнительного образования сферы культуры"</t>
  </si>
  <si>
    <t xml:space="preserve">02 6 01 00000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</si>
  <si>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</t>
  </si>
  <si>
    <t xml:space="preserve">02 6 01 06260</t>
  </si>
  <si>
    <t xml:space="preserve">Подпрограмма «Доступная среда»</t>
  </si>
  <si>
    <t xml:space="preserve">04 2 00 00000</t>
  </si>
  <si>
    <t xml:space="preserve">Основное мероприятие «Создание безбарьерной среды на объектах социальной, инженерной и транспортной инфраструктуры в Московской области»</t>
  </si>
  <si>
    <t xml:space="preserve">04 2 02 00000</t>
  </si>
  <si>
    <t xml:space="preserve">Повышение доступности объектов культуры, спорта, образования для инвалидов и маломобильных групп населения</t>
  </si>
  <si>
    <t xml:space="preserve">04 2 02 00960</t>
  </si>
  <si>
    <t xml:space="preserve">Молодежная политика </t>
  </si>
  <si>
    <t xml:space="preserve">Подпрограмма «Молодежь Подмосковья»</t>
  </si>
  <si>
    <t xml:space="preserve">13 4 00 00000</t>
  </si>
  <si>
    <t xml:space="preserve"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</si>
  <si>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 xml:space="preserve">13 4 01 00000</t>
  </si>
  <si>
    <t xml:space="preserve">Организация и осуществление мероприятий по работе с детьми и молодежью в городском округе</t>
  </si>
  <si>
    <t xml:space="preserve">13 4 01 00770</t>
  </si>
  <si>
    <t xml:space="preserve">Расходы на обеспечение деятельности (оказание услуг) муниципальных учреждений в сфере молодежной политики</t>
  </si>
  <si>
    <t xml:space="preserve">13 4 01 06020</t>
  </si>
  <si>
    <t xml:space="preserve">Другие вопросы в области образования</t>
  </si>
  <si>
    <t xml:space="preserve">Подпрограмма «Дополнительное образование, воспитание и психолого-социальное сопровождение детей»</t>
  </si>
  <si>
    <t xml:space="preserve">03 3 00 00000</t>
  </si>
  <si>
    <t xml:space="preserve"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</si>
  <si>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 xml:space="preserve">03 3 02 00000</t>
  </si>
  <si>
    <t xml:space="preserve">Стипендии в области образования, культуры и искусства</t>
  </si>
  <si>
    <t xml:space="preserve">03 3 02 01110</t>
  </si>
  <si>
    <t xml:space="preserve">Стипендии</t>
  </si>
  <si>
    <t xml:space="preserve">340</t>
  </si>
  <si>
    <t xml:space="preserve">Подпрограмма «Развитие системы отдыха и оздоровления детей»</t>
  </si>
  <si>
    <t xml:space="preserve">04 3 00 00000</t>
  </si>
  <si>
    <t xml:space="preserve"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</si>
  <si>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 xml:space="preserve">04 3 05 00000</t>
  </si>
  <si>
    <t xml:space="preserve">Мероприятия по организации отдыха детей в каникулярное время</t>
  </si>
  <si>
    <t xml:space="preserve">04 3 05 S2190</t>
  </si>
  <si>
    <t xml:space="preserve">Культура и кинематография </t>
  </si>
  <si>
    <t xml:space="preserve">Культура</t>
  </si>
  <si>
    <t xml:space="preserve">Подпрограмма «Развитие библиотечного дела в Московской области»</t>
  </si>
  <si>
    <t xml:space="preserve">02 3 00 00000</t>
  </si>
  <si>
    <t xml:space="preserve">Основное мероприятие «Организация библиотечного обслуживания населения муниципальными библиотеками Московской области»</t>
  </si>
  <si>
    <t xml:space="preserve">02 3 01 00000</t>
  </si>
  <si>
    <t xml:space="preserve"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</si>
  <si>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 xml:space="preserve">02 3 01 00450</t>
  </si>
  <si>
    <t xml:space="preserve">Расходы на обеспечение деятельности (оказание услуг) муниципальных учреждений - библиотеки</t>
  </si>
  <si>
    <t xml:space="preserve">02 3 01 06100</t>
  </si>
  <si>
    <t xml:space="preserve"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</si>
  <si>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 xml:space="preserve">02 4 00 00000</t>
  </si>
  <si>
    <t xml:space="preserve">Основное мероприятие «Обеспечение функций культурно-досуговых учреждений» </t>
  </si>
  <si>
    <t xml:space="preserve">02 4 05 00000</t>
  </si>
  <si>
    <t xml:space="preserve">Мероприятия в сфере культуры</t>
  </si>
  <si>
    <t xml:space="preserve">02 4 05 00500</t>
  </si>
  <si>
    <t xml:space="preserve">Расходы на обеспечение деятельности (оказание услуг) муниципальных учреждений - культурно-досуговые учреждения</t>
  </si>
  <si>
    <t xml:space="preserve">02 4 05 06110</t>
  </si>
  <si>
    <t xml:space="preserve">Подпрограмма «Развитие парков культуры и отдыха»</t>
  </si>
  <si>
    <t xml:space="preserve">02 9 00 00000</t>
  </si>
  <si>
    <t xml:space="preserve">Основное мероприятие «Соответствие нормативу обеспеченности парками культуры и отдыха»</t>
  </si>
  <si>
    <t xml:space="preserve">02 9 01 00000</t>
  </si>
  <si>
    <t xml:space="preserve">Создание условий для массового отдыха жителей городского округа </t>
  </si>
  <si>
    <t xml:space="preserve">02 9 01 01010</t>
  </si>
  <si>
    <t xml:space="preserve"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</si>
  <si>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04 2 02 S1560</t>
  </si>
  <si>
    <t xml:space="preserve">08 1 01 00320</t>
  </si>
  <si>
    <t xml:space="preserve">Основное мероприятие «Цифровая культура»</t>
  </si>
  <si>
    <t xml:space="preserve">15 2 04 00000</t>
  </si>
  <si>
    <t xml:space="preserve">Цифровая культура</t>
  </si>
  <si>
    <t xml:space="preserve">15 2 04 01180</t>
  </si>
  <si>
    <t xml:space="preserve">Социальная политика</t>
  </si>
  <si>
    <t xml:space="preserve">Пенсионное обеспечение</t>
  </si>
  <si>
    <t xml:space="preserve">Основное мероприятие «Предоставление государственных гарантий муниципальным служащим, поощрение за муниципальную службу»</t>
  </si>
  <si>
    <t xml:space="preserve">04 1 18 00000</t>
  </si>
  <si>
    <t xml:space="preserve">Предоставление доплаты за выслугу лет к трудовой пенсии муниципальным служащим за счет средств местного бюджета</t>
  </si>
  <si>
    <t xml:space="preserve">04 1 18 00840</t>
  </si>
  <si>
    <t xml:space="preserve">Социальное обеспечение населения</t>
  </si>
  <si>
    <t xml:space="preserve">Муниципальная программа «Здравоохранение»                    </t>
  </si>
  <si>
    <t xml:space="preserve">01 0 00 00000</t>
  </si>
  <si>
    <t xml:space="preserve">Подпрограмма «Финансовое обеспечение системы организации медицинской помощи»</t>
  </si>
  <si>
    <t xml:space="preserve">01 5 00 00000</t>
  </si>
  <si>
    <t xml:space="preserve">Основное мероприятие «Развитие мер социальной поддержки медицинских работников»</t>
  </si>
  <si>
    <t xml:space="preserve">01 5 03 00000</t>
  </si>
  <si>
    <t xml:space="preserve"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</si>
  <si>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 xml:space="preserve">01 5 03 00420</t>
  </si>
  <si>
    <t xml:space="preserve">Предоставление гражданам субсидий на оплату жилого помещения и коммунальных услуг</t>
  </si>
  <si>
    <t xml:space="preserve">04 1 03 61410</t>
  </si>
  <si>
    <t xml:space="preserve">Муниципальная программа «Жилище»                    </t>
  </si>
  <si>
    <t xml:space="preserve">09 0 00 00000</t>
  </si>
  <si>
    <t xml:space="preserve">Подпрограмма "Комплексное освоение земельных участков в целях жилищного строительства и развитие застроенных территорий"</t>
  </si>
  <si>
    <t xml:space="preserve">09 1 00 00000</t>
  </si>
  <si>
    <t xml:space="preserve">Основное мероприятие "Создание условий для развития рынка доступного жилья, развитие жилищного строительства"</t>
  </si>
  <si>
    <t xml:space="preserve">09 1 01 00000</t>
  </si>
  <si>
    <t xml:space="preserve">Обеспечение проживающих в городском округе и нуждающихся в жилых помещениях малоимущих граждан жилыми помещениями</t>
  </si>
  <si>
    <t xml:space="preserve">09 1 01 00240</t>
  </si>
  <si>
    <t xml:space="preserve">Подпрограмма «Социальная ипотека»</t>
  </si>
  <si>
    <t xml:space="preserve">09 4 00 00000</t>
  </si>
  <si>
    <t xml:space="preserve">Основное мероприятие «I этап реализации подпрограммы 4. Компенсация оплаты основного долга по ипотечному жилищному кредиту»</t>
  </si>
  <si>
    <t xml:space="preserve">09 4 01 00000</t>
  </si>
  <si>
    <t xml:space="preserve">Компенсация оплаты основного долга по ипотечному жилищному кредиту</t>
  </si>
  <si>
    <t xml:space="preserve">09 4 01 S0220</t>
  </si>
  <si>
    <t xml:space="preserve">Подпрограмма «Обеспечение жильем отдельных категорий граждан, установленных федеральным законодательством»</t>
  </si>
  <si>
    <t xml:space="preserve">09 8 00 00000</t>
  </si>
  <si>
    <t xml:space="preserve"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</si>
  <si>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09 8 02 00000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</si>
  <si>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ветеранах"</t>
  </si>
  <si>
    <t xml:space="preserve">09 8 02 51350</t>
  </si>
  <si>
    <t xml:space="preserve"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</si>
  <si>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09 8 02 51760</t>
  </si>
  <si>
    <t xml:space="preserve">Охрана семьи и детства</t>
  </si>
  <si>
    <t xml:space="preserve">Подпрограмма «Обеспечение жильем молодых семей»</t>
  </si>
  <si>
    <t xml:space="preserve">09 2 00 00000</t>
  </si>
  <si>
    <t xml:space="preserve"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</si>
  <si>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 xml:space="preserve">09 2 01 00000</t>
  </si>
  <si>
    <t xml:space="preserve">Реализация мероприятий по обеспечению жильем молодых семей</t>
  </si>
  <si>
    <t xml:space="preserve">09 2 01 L4970</t>
  </si>
  <si>
    <t xml:space="preserve"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</si>
  <si>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 xml:space="preserve">09 3 00 00000</t>
  </si>
  <si>
    <t xml:space="preserve"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</si>
  <si>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 xml:space="preserve">09 3 01 00000</t>
  </si>
  <si>
    <t xml:space="preserve"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</si>
  <si>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09 3 01 60820</t>
  </si>
  <si>
    <t xml:space="preserve">Физическая культура и спорт</t>
  </si>
  <si>
    <t xml:space="preserve">Физическая культура </t>
  </si>
  <si>
    <t xml:space="preserve">Муниципальная программа «Спорт»                    </t>
  </si>
  <si>
    <t xml:space="preserve">05 0 00 00000</t>
  </si>
  <si>
    <t xml:space="preserve">Подпрограмма «Развитие физической культуры и спорта»</t>
  </si>
  <si>
    <t xml:space="preserve">05 1 00 00000</t>
  </si>
  <si>
    <t xml:space="preserve"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</si>
  <si>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 xml:space="preserve">05 1 01 00000</t>
  </si>
  <si>
    <t xml:space="preserve">Организация и проведение официальных физкультурно-оздоровительных и спортивных мероприятий</t>
  </si>
  <si>
    <t xml:space="preserve">05 1 01 00570</t>
  </si>
  <si>
    <t xml:space="preserve">Расходы на обеспечение деятельности (оказание услуг) муниципальных учреждений в сфере физической культуры и спорта</t>
  </si>
  <si>
    <t xml:space="preserve">05 1 01 06140</t>
  </si>
  <si>
    <t xml:space="preserve">Спорт высших достижений</t>
  </si>
  <si>
    <t xml:space="preserve">Подпрограмма «Подготовка спортивного резерва»</t>
  </si>
  <si>
    <t xml:space="preserve">05 3 00 00000</t>
  </si>
  <si>
    <t xml:space="preserve">Основное мероприятие "Подготовка спортивного резерва"</t>
  </si>
  <si>
    <t xml:space="preserve">05 3 01 00000</t>
  </si>
  <si>
    <t xml:space="preserve">Обеспечение членов спортивных сборных команд муниципального образования Московской области спортивной экипировкой</t>
  </si>
  <si>
    <t xml:space="preserve">05 3 01 00560</t>
  </si>
  <si>
    <t xml:space="preserve">Расходы на обеспечение деятельности (оказание услуг) муниципальных учреждений по подготовке спортивных команд и спортивного резерва</t>
  </si>
  <si>
    <t xml:space="preserve">05 3 01 06150</t>
  </si>
  <si>
    <t xml:space="preserve">Подпрограмма «Обеспечение мероприятий гражданской обороны»</t>
  </si>
  <si>
    <t xml:space="preserve">08 5 00 00000</t>
  </si>
  <si>
    <t xml:space="preserve"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</si>
  <si>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 xml:space="preserve">08 5 01 00000</t>
  </si>
  <si>
    <t xml:space="preserve">Создание и содержание в целях гражданской обороны запасов материально-технических, продовольственных, медицинских и иных средств</t>
  </si>
  <si>
    <t xml:space="preserve">08 5 01 00700</t>
  </si>
  <si>
    <t xml:space="preserve">Обслуживание государственного (муниципального) долга</t>
  </si>
  <si>
    <t xml:space="preserve">Обслуживание  государственного (муниципального) внутреннего  долга</t>
  </si>
  <si>
    <t xml:space="preserve">Подпрограмма «Управление муниципальными финансами»</t>
  </si>
  <si>
    <t xml:space="preserve">12 4 00 00000</t>
  </si>
  <si>
    <t xml:space="preserve">Основное мероприятие «Управление муниципальным долгом»</t>
  </si>
  <si>
    <t xml:space="preserve">12 4 06 00000</t>
  </si>
  <si>
    <t xml:space="preserve">Обслуживание муниципального долга </t>
  </si>
  <si>
    <t xml:space="preserve">12 4 06 00800</t>
  </si>
  <si>
    <t xml:space="preserve">700</t>
  </si>
  <si>
    <t xml:space="preserve">Обслуживание муниципального долга</t>
  </si>
  <si>
    <t xml:space="preserve">730</t>
  </si>
  <si>
    <t xml:space="preserve">Управление образования администрации городского округа Фрязино</t>
  </si>
  <si>
    <t xml:space="preserve">112</t>
  </si>
  <si>
    <t xml:space="preserve">Основное мероприятие «Проведение капитального ремонта объектов дошкольного образования, закупка оборудования»</t>
  </si>
  <si>
    <t xml:space="preserve">03 1 01 00000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</si>
  <si>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</si>
  <si>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 xml:space="preserve">03 1 01 72130</t>
  </si>
  <si>
    <t xml:space="preserve"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</si>
  <si>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 xml:space="preserve">03 1 01 72590</t>
  </si>
  <si>
    <t xml:space="preserve">Мероприятие по проведению капитального ремонта  в муниципальных дошкольных образовательных организациях Московской области</t>
  </si>
  <si>
    <t xml:space="preserve">03 1 01 S2590</t>
  </si>
  <si>
    <t xml:space="preserve">Расходы на обеспечение деятельности (оказание услуг) муниципальных учреждений - дошкольные образовательные организации</t>
  </si>
  <si>
    <t xml:space="preserve">03 1 02 06040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</si>
  <si>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</si>
  <si>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03 1 02 62110</t>
  </si>
  <si>
    <t xml:space="preserve"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</si>
  <si>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03 1 02 62120</t>
  </si>
  <si>
    <t xml:space="preserve">Субсидии некоммерческим организациям (за исключением государственных (муниципальных) учреждений)</t>
  </si>
  <si>
    <t xml:space="preserve">630</t>
  </si>
  <si>
    <t xml:space="preserve">Основное мероприятие «Финансовое обеспечение деятельности образовательных организаций»</t>
  </si>
  <si>
    <t xml:space="preserve">03 2 01 00000</t>
  </si>
  <si>
    <t xml:space="preserve">Расходы на обеспечение деятельности (оказание услуг) муниципальных учреждений - общеобразовательные организации</t>
  </si>
  <si>
    <t xml:space="preserve">03 2 01 06050</t>
  </si>
  <si>
    <t xml:space="preserve"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</si>
  <si>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 xml:space="preserve">03 2 01 53031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</si>
  <si>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</si>
  <si>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03 2 01 62200</t>
  </si>
  <si>
    <t xml:space="preserve">Мероприятия по проведению капитального ремонта в муниципальных общеобразовательных организациях за счет средств местного бюджета</t>
  </si>
  <si>
    <t xml:space="preserve">03 2 01 72340</t>
  </si>
  <si>
    <t xml:space="preserve"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</si>
  <si>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 xml:space="preserve">03 2 03 62230</t>
  </si>
  <si>
    <t xml:space="preserve"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 за счет средств местного бюджета</t>
  </si>
  <si>
    <t xml:space="preserve">03 2 03 72870</t>
  </si>
  <si>
    <t xml:space="preserve"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за счет средств местного бюджета</t>
  </si>
  <si>
    <t xml:space="preserve">03 2 03 L3040</t>
  </si>
  <si>
    <t xml:space="preserve"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</si>
  <si>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03 2 03 S2870</t>
  </si>
  <si>
    <t xml:space="preserve"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</si>
  <si>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 xml:space="preserve">03 2 05 00000</t>
  </si>
  <si>
    <t xml:space="preserve">03 2 05 06050</t>
  </si>
  <si>
    <t xml:space="preserve">03 5 00 00000</t>
  </si>
  <si>
    <t xml:space="preserve">03 5 01 00000</t>
  </si>
  <si>
    <t xml:space="preserve">Мероприятия в сфере образования</t>
  </si>
  <si>
    <t xml:space="preserve">03 5 01 00950</t>
  </si>
  <si>
    <t xml:space="preserve"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 за счет средств местного бюджета</t>
  </si>
  <si>
    <t xml:space="preserve">04 2 02 72640</t>
  </si>
  <si>
    <t xml:space="preserve">Основное мероприятие "Информационная инфраструктура"</t>
  </si>
  <si>
    <t xml:space="preserve"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</si>
  <si>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 xml:space="preserve">15 2 01 70600</t>
  </si>
  <si>
    <t xml:space="preserve">Федеральный проект «Информационная инфраструктура»</t>
  </si>
  <si>
    <t xml:space="preserve">15 2 D2 00000</t>
  </si>
  <si>
    <t xml:space="preserve"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</si>
  <si>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 xml:space="preserve">15 2 D2 S0600</t>
  </si>
  <si>
    <t xml:space="preserve">Основное мероприятие «Финансовое обеспечение оказания услуг (выполнения работ) организациями дополнительного образования»</t>
  </si>
  <si>
    <t xml:space="preserve">03 3 03 00000</t>
  </si>
  <si>
    <t xml:space="preserve">Расходы на обеспечение деятельности (оказание услуг) муниципальных учреждений - организации дополнительного образования</t>
  </si>
  <si>
    <t xml:space="preserve">03 3 03 06060</t>
  </si>
  <si>
    <t xml:space="preserve">Основное мероприятие "Обеспечение функционирования модели персонифицированного финансирования дополнительного образования детей"</t>
  </si>
  <si>
    <t xml:space="preserve">03 3 06 00000</t>
  </si>
  <si>
    <t xml:space="preserve">Внедрение и обеспечение функционирования модели персонифицированного финансирования дополнительного образования детей</t>
  </si>
  <si>
    <t xml:space="preserve">03 3 06 00940</t>
  </si>
  <si>
    <t xml:space="preserve">03 5 01 00130</t>
  </si>
  <si>
    <t xml:space="preserve"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</si>
  <si>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04 3 05 00410</t>
  </si>
  <si>
    <t xml:space="preserve">Федеральный проект «Цифровая образовательная среда»</t>
  </si>
  <si>
    <t xml:space="preserve">15 2 E4 00000</t>
  </si>
  <si>
    <t xml:space="preserve"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</si>
  <si>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15 2 E4 52080</t>
  </si>
  <si>
    <t xml:space="preserve"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</si>
  <si>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15 2 E4 S1820</t>
  </si>
  <si>
    <t xml:space="preserve">Оснащение планшетными компьютерами общеобразовательных организаций в Московской области</t>
  </si>
  <si>
    <t xml:space="preserve">15 2 E4 S2770</t>
  </si>
  <si>
    <t xml:space="preserve">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</si>
  <si>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15 2 E4 S2780</t>
  </si>
  <si>
    <t xml:space="preserve"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</si>
  <si>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15 2 E4 S2930</t>
  </si>
  <si>
    <t xml:space="preserve">Финансовое управление администрации городского округа Фрязино</t>
  </si>
  <si>
    <t xml:space="preserve">115</t>
  </si>
  <si>
    <t xml:space="preserve">Обеспечение деятельности финансовых, налоговых и таможенных органов и органов финансового (финансово-бюджетного) надзора</t>
  </si>
  <si>
    <t xml:space="preserve">Обеспечение деятельности финансового органа</t>
  </si>
  <si>
    <t xml:space="preserve">12 5 01 00160</t>
  </si>
  <si>
    <t xml:space="preserve">Контрольно-счетная  палата городского округа Фрязино</t>
  </si>
  <si>
    <t xml:space="preserve">116</t>
  </si>
  <si>
    <t xml:space="preserve">Председатель Контрольно-счетной палаты </t>
  </si>
  <si>
    <t xml:space="preserve">95 0 00 00140</t>
  </si>
  <si>
    <t xml:space="preserve">Обеспечение деятельности контрольно-счетной палаты </t>
  </si>
  <si>
    <t xml:space="preserve">95 0 00 00150</t>
  </si>
  <si>
    <t xml:space="preserve">ВСЕГО РАСХОДОВ</t>
  </si>
  <si>
    <t xml:space="preserve">Приложение 2</t>
  </si>
  <si>
    <t xml:space="preserve">к решению Совета депутатов городского округа Фрязино</t>
  </si>
  <si>
    <t xml:space="preserve">От   30.11.2021       № 121/27</t>
  </si>
  <si>
    <t xml:space="preserve">"О внесении изменени в решение Совета депутатов городского округа Фрязино от 16.12.2020 № 27/8 "О бюджете городского округа Фрязино на 2021 год и на плановый период 2022 и 2023 годов"</t>
  </si>
  <si>
    <t xml:space="preserve">РАСПРЕДЕЛЕНИЕ БЮДЖЕТНЫХ АССИГНОВАНИЙ БЮДЖЕТА ГОРОДСКОГО ОКРУГА ФРЯЗИНО                                                              </t>
  </si>
  <si>
    <t xml:space="preserve">ПО РАЗДЕЛАМ, ПОДРАЗДЕЛАМ, ЦЕЛЕВЫМ СТАТЬЯМ (МУНИЦИПАЛЬНЫМ ПРОГРАММАМ ГОРОДСКОГО ОКРУГА ФРЯЗИНО И НЕПРОГРАММНЫМ НАПРАВЛЕНИЯМ ДЕЯТЕЛЬНОСТИ), ГРУППАМ И ПОДГРУППАМ ВИДОВ РАСХОДОВ КЛАССИФИКАЦИИ РАСХОДОВ БЮДЖЕТОВ </t>
  </si>
  <si>
    <t xml:space="preserve">НА 2021 ГОД И НА ПЛАНОВЫЙ ПЕРИОД 2022 И 2023 ГОДОВ</t>
  </si>
  <si>
    <t xml:space="preserve">Целев.
статья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</si>
  <si>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</si>
  <si>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Приложение 4</t>
  </si>
  <si>
    <t xml:space="preserve">От  30.11.2021       №  121/27</t>
  </si>
  <si>
    <t xml:space="preserve">"О внесении изменений в решение Совета депутатов городского округа Фрязино от 16.12.2020 № 27/8 "О бюджете городского округа Фрязино на 2021 год и на плановый период 2022 и 2023 годов"</t>
  </si>
  <si>
    <t xml:space="preserve">РАСПРЕДЕЛЕНИЕ БЮДЖЕТНЫХ АССИГНОВАНИЙ  БЮДЖЕТА ГОРОДСКОГО ОКРУГА ФРЯЗИНО </t>
  </si>
  <si>
    <t xml:space="preserve">ПО ЦЕЛЕВЫМ СТАТЬЯМ (МУНИЦИПАЛЬНЫМ ПРОГРАММАМ ГОРОДСКОГО ОКРУГА ФРЯЗИНО И НЕПРОГРАММНЫМ НАПРАВЛЕНИЯМ ДЕЯТЕЛЬНОСТИ), ГРУППАМ И ПОДГРУППАМ ВИДОВ РАСХОДОВ КЛАССИФИКАЦИИ РАСХОДОВ БЮДЖЕТОВ</t>
  </si>
  <si>
    <t xml:space="preserve">Вид
расходов</t>
  </si>
  <si>
    <t xml:space="preserve"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</si>
  <si>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Итого по муниципальным программам</t>
  </si>
  <si>
    <t xml:space="preserve">Итого по непрограммным видам деятельности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</si>
</sst>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1"/>
    </font>
    <font>
      <b val="true"/>
      <sz val="12"/>
      <name val="Arial"/>
      <family val="2"/>
      <charset val="204"/>
    </font>
    <font>
      <b val="true"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EE"/>
        <bgColor rgb="FFFFFFFF"/>
      </patternFill>
    </fill>
    <fill>
      <patternFill patternType="solid">
        <fgColor rgb="FFFFFFFF"/>
        <bgColor rgb="FFFFEBEE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false">
      <alignment horizontal="general" vertical="bottom" textRotation="0" wrapText="false" indent="0" shrinkToFit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8" fillId="3" borderId="0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9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8" fillId="3" borderId="1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5" fontId="8" fillId="3" borderId="1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6" fontId="8" fillId="3" borderId="1" xfId="0" applyFont="true" applyBorder="true" applyAlignment="true" applyProtection="true">
      <alignment horizontal="right" vertical="bottom" textRotation="0" wrapText="true" indent="0" shrinkToFit="false"/>
      <protection locked="false" hidden="true"/>
    </xf>
    <xf numFmtId="164" fontId="6" fillId="3" borderId="1" xfId="0" applyFont="true" applyBorder="true" applyAlignment="true" applyProtection="true">
      <alignment horizontal="left" vertical="bottom" textRotation="0" wrapText="true" indent="0" shrinkToFit="false"/>
      <protection locked="false" hidden="true"/>
    </xf>
    <xf numFmtId="165" fontId="6" fillId="3" borderId="1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6" fontId="6" fillId="3" borderId="1" xfId="0" applyFont="true" applyBorder="true" applyAlignment="true" applyProtection="true">
      <alignment horizontal="right" vertical="bottom" textRotation="0" wrapText="true" indent="0" shrinkToFit="false"/>
      <protection locked="false" hidden="true"/>
    </xf>
    <xf numFmtId="165" fontId="6" fillId="3" borderId="1" xfId="24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5" fontId="6" fillId="3" borderId="1" xfId="24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6" fillId="3" borderId="1" xfId="24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4" fontId="6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3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2" xfId="24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4" fontId="6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3" borderId="1" xfId="24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6" fontId="6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1" xfId="24" applyFont="true" applyBorder="true" applyAlignment="true" applyProtection="true">
      <alignment horizontal="left" vertical="top" textRotation="0" wrapText="true" indent="0" shrinkToFit="false"/>
      <protection locked="false" hidden="true"/>
    </xf>
    <xf numFmtId="164" fontId="6" fillId="3" borderId="1" xfId="24" applyFont="true" applyBorder="true" applyAlignment="true" applyProtection="true">
      <alignment horizontal="left" vertical="top" textRotation="0" wrapText="true" indent="0" shrinkToFit="false"/>
      <protection locked="false" hidden="true"/>
    </xf>
    <xf numFmtId="164" fontId="6" fillId="3" borderId="2" xfId="24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4" fontId="6" fillId="3" borderId="1" xfId="24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4" fontId="6" fillId="3" borderId="1" xfId="24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5" fontId="6" fillId="3" borderId="1" xfId="24" applyFont="true" applyBorder="true" applyAlignment="true" applyProtection="true">
      <alignment horizontal="general" vertical="top" textRotation="0" wrapText="true" indent="0" shrinkToFit="false"/>
      <protection locked="false" hidden="true"/>
    </xf>
    <xf numFmtId="164" fontId="6" fillId="3" borderId="1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3" borderId="3" xfId="24" applyFont="true" applyBorder="true" applyAlignment="true" applyProtection="true">
      <alignment horizontal="left" vertical="top" textRotation="0" wrapText="true" indent="0" shrinkToFit="false"/>
      <protection locked="false" hidden="true"/>
    </xf>
    <xf numFmtId="164" fontId="6" fillId="3" borderId="1" xfId="0" applyFont="true" applyBorder="true" applyAlignment="true" applyProtection="true">
      <alignment horizontal="left" vertical="top" textRotation="0" wrapText="true" indent="0" shrinkToFit="false"/>
      <protection locked="false" hidden="true"/>
    </xf>
    <xf numFmtId="164" fontId="6" fillId="3" borderId="1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22" applyFont="true" applyBorder="true" applyAlignment="true" applyProtection="true">
      <alignment horizontal="left" vertical="top" textRotation="0" wrapText="true" indent="0" shrinkToFit="false"/>
      <protection locked="false" hidden="true"/>
    </xf>
    <xf numFmtId="164" fontId="6" fillId="3" borderId="1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3" borderId="1" xfId="24" applyFont="true" applyBorder="true" applyAlignment="true" applyProtection="true">
      <alignment horizontal="general" vertical="top" textRotation="0" wrapText="true" indent="0" shrinkToFit="false"/>
      <protection locked="false" hidden="true"/>
    </xf>
    <xf numFmtId="165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4" xfId="24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4" fontId="6" fillId="3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6" fillId="3" borderId="1" xfId="24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6" fontId="8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8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4" xfId="24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8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4" xfId="24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5" fontId="8" fillId="3" borderId="4" xfId="24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1" xfId="24" applyFont="true" applyBorder="true" applyAlignment="true" applyProtection="true">
      <alignment horizontal="left" vertical="center" textRotation="0" wrapText="true" indent="0" shrinkToFit="false"/>
      <protection locked="false" hidden="true"/>
    </xf>
    <xf numFmtId="165" fontId="8" fillId="3" borderId="1" xfId="24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5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4" xfId="20" builtinId="53" customBuiltin="true"/>
    <cellStyle name="Обычный 2" xfId="21" builtinId="53" customBuiltin="true"/>
    <cellStyle name="Обычный 3" xfId="22" builtinId="53" customBuiltin="true"/>
    <cellStyle name="Обычный 4" xfId="23" builtinId="53" customBuiltin="true"/>
    <cellStyle name="Обычный 5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B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6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7" activeCellId="0" sqref="I7"/>
    </sheetView>
  </sheetViews>
  <sheetFormatPr defaultRowHeight="15" zeroHeight="false" outlineLevelRow="0" outlineLevelCol="0"/>
  <cols>
    <col collapsed="false" customWidth="true" hidden="false" outlineLevel="0" max="1" min="1" style="1" width="62.56"/>
    <col collapsed="false" customWidth="true" hidden="false" outlineLevel="0" max="2" min="2" style="1" width="9.66"/>
    <col collapsed="false" customWidth="true" hidden="false" outlineLevel="0" max="3" min="3" style="1" width="8.67"/>
    <col collapsed="false" customWidth="true" hidden="false" outlineLevel="0" max="4" min="4" style="1" width="8.44"/>
    <col collapsed="false" customWidth="true" hidden="false" outlineLevel="0" max="5" min="5" style="1" width="17.89"/>
    <col collapsed="false" customWidth="true" hidden="false" outlineLevel="0" max="6" min="6" style="1" width="7.67"/>
    <col collapsed="false" customWidth="true" hidden="false" outlineLevel="0" max="7" min="7" style="1" width="16.33"/>
    <col collapsed="false" customWidth="true" hidden="false" outlineLevel="0" max="8" min="8" style="1" width="17.56"/>
    <col collapsed="false" customWidth="true" hidden="false" outlineLevel="0" max="9" min="9" style="1" width="17.89"/>
    <col collapsed="false" customWidth="true" hidden="false" outlineLevel="0" max="71" min="10" style="1" width="9.33"/>
    <col collapsed="false" customWidth="true" hidden="false" outlineLevel="0" max="72" min="72" style="1" width="53.99"/>
    <col collapsed="false" customWidth="true" hidden="false" outlineLevel="0" max="73" min="73" style="1" width="9.66"/>
    <col collapsed="false" customWidth="true" hidden="false" outlineLevel="0" max="74" min="74" style="1" width="8.67"/>
    <col collapsed="false" customWidth="true" hidden="false" outlineLevel="0" max="75" min="75" style="1" width="8.44"/>
    <col collapsed="false" customWidth="true" hidden="false" outlineLevel="0" max="76" min="76" style="1" width="16.89"/>
    <col collapsed="false" customWidth="true" hidden="false" outlineLevel="0" max="77" min="77" style="1" width="7.67"/>
    <col collapsed="false" customWidth="true" hidden="false" outlineLevel="0" max="78" min="78" style="1" width="18.11"/>
    <col collapsed="false" customWidth="true" hidden="false" outlineLevel="0" max="327" min="79" style="1" width="9.33"/>
    <col collapsed="false" customWidth="true" hidden="false" outlineLevel="0" max="328" min="328" style="1" width="53.99"/>
    <col collapsed="false" customWidth="true" hidden="false" outlineLevel="0" max="329" min="329" style="1" width="9.66"/>
    <col collapsed="false" customWidth="true" hidden="false" outlineLevel="0" max="330" min="330" style="1" width="8.67"/>
    <col collapsed="false" customWidth="true" hidden="false" outlineLevel="0" max="331" min="331" style="1" width="8.44"/>
    <col collapsed="false" customWidth="true" hidden="false" outlineLevel="0" max="332" min="332" style="1" width="16.89"/>
    <col collapsed="false" customWidth="true" hidden="false" outlineLevel="0" max="333" min="333" style="1" width="7.67"/>
    <col collapsed="false" customWidth="true" hidden="false" outlineLevel="0" max="334" min="334" style="1" width="18.11"/>
    <col collapsed="false" customWidth="true" hidden="false" outlineLevel="0" max="583" min="335" style="1" width="9.33"/>
    <col collapsed="false" customWidth="true" hidden="false" outlineLevel="0" max="584" min="584" style="1" width="53.99"/>
    <col collapsed="false" customWidth="true" hidden="false" outlineLevel="0" max="585" min="585" style="1" width="9.66"/>
    <col collapsed="false" customWidth="true" hidden="false" outlineLevel="0" max="586" min="586" style="1" width="8.67"/>
    <col collapsed="false" customWidth="true" hidden="false" outlineLevel="0" max="587" min="587" style="1" width="8.44"/>
    <col collapsed="false" customWidth="true" hidden="false" outlineLevel="0" max="588" min="588" style="1" width="16.89"/>
    <col collapsed="false" customWidth="true" hidden="false" outlineLevel="0" max="589" min="589" style="1" width="7.67"/>
    <col collapsed="false" customWidth="true" hidden="false" outlineLevel="0" max="590" min="590" style="1" width="18.11"/>
    <col collapsed="false" customWidth="true" hidden="false" outlineLevel="0" max="839" min="591" style="1" width="9.33"/>
    <col collapsed="false" customWidth="true" hidden="false" outlineLevel="0" max="840" min="840" style="1" width="53.99"/>
    <col collapsed="false" customWidth="true" hidden="false" outlineLevel="0" max="841" min="841" style="1" width="9.66"/>
    <col collapsed="false" customWidth="true" hidden="false" outlineLevel="0" max="842" min="842" style="1" width="8.67"/>
    <col collapsed="false" customWidth="true" hidden="false" outlineLevel="0" max="843" min="843" style="1" width="8.44"/>
    <col collapsed="false" customWidth="true" hidden="false" outlineLevel="0" max="844" min="844" style="1" width="16.89"/>
    <col collapsed="false" customWidth="true" hidden="false" outlineLevel="0" max="845" min="845" style="1" width="7.67"/>
    <col collapsed="false" customWidth="true" hidden="false" outlineLevel="0" max="846" min="846" style="1" width="18.11"/>
    <col collapsed="false" customWidth="true" hidden="false" outlineLevel="0" max="1025" min="847" style="1" width="9.33"/>
  </cols>
  <sheetData>
    <row r="1" customFormat="false" ht="15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</row>
    <row r="2" customFormat="false" ht="15" hidden="false" customHeight="false" outlineLevel="0" collapsed="false">
      <c r="A2" s="2"/>
      <c r="B2" s="3" t="s">
        <v>1</v>
      </c>
      <c r="C2" s="3"/>
      <c r="D2" s="3"/>
      <c r="E2" s="3"/>
      <c r="F2" s="3"/>
      <c r="G2" s="3"/>
      <c r="H2" s="3"/>
    </row>
    <row r="3" customFormat="false" ht="15" hidden="false" customHeight="false" outlineLevel="0" collapsed="false">
      <c r="A3" s="2"/>
      <c r="B3" s="3" t="s">
        <v>2</v>
      </c>
      <c r="C3" s="3"/>
      <c r="D3" s="3"/>
      <c r="E3" s="3"/>
      <c r="F3" s="3"/>
      <c r="G3" s="3"/>
      <c r="H3" s="3"/>
    </row>
    <row r="4" customFormat="false" ht="52.5" hidden="false" customHeight="true" outlineLevel="0" collapsed="false">
      <c r="A4" s="4"/>
      <c r="B4" s="5" t="s">
        <v>3</v>
      </c>
      <c r="C4" s="5"/>
      <c r="D4" s="5"/>
      <c r="E4" s="5"/>
      <c r="F4" s="5"/>
      <c r="G4" s="5"/>
      <c r="H4" s="5"/>
      <c r="I4" s="5"/>
    </row>
    <row r="5" customFormat="false" ht="17.25" hidden="false" customHeight="true" outlineLevel="0" collapsed="false">
      <c r="A5" s="2"/>
      <c r="B5" s="6"/>
      <c r="C5" s="6"/>
      <c r="D5" s="6"/>
      <c r="E5" s="6"/>
      <c r="F5" s="6"/>
      <c r="G5" s="6"/>
      <c r="H5" s="6"/>
    </row>
    <row r="7" customFormat="false" ht="19.5" hidden="false" customHeight="true" outlineLevel="0" collapsed="false">
      <c r="A7" s="6"/>
      <c r="B7" s="6"/>
      <c r="C7" s="6"/>
      <c r="D7" s="6"/>
      <c r="E7" s="6"/>
      <c r="F7" s="6"/>
      <c r="G7" s="6"/>
    </row>
    <row r="8" customFormat="false" ht="55.2" hidden="false" customHeight="true" outlineLevel="0" collapsed="false">
      <c r="A8" s="7"/>
      <c r="B8" s="7" t="s">
        <v>4</v>
      </c>
      <c r="C8" s="7"/>
      <c r="D8" s="7"/>
      <c r="E8" s="7"/>
      <c r="F8" s="7"/>
      <c r="G8" s="7"/>
      <c r="H8" s="8"/>
      <c r="I8" s="8"/>
    </row>
    <row r="9" customFormat="false" ht="22.35" hidden="false" customHeight="true" outlineLevel="0" collapsed="false">
      <c r="A9" s="9"/>
      <c r="B9" s="9"/>
      <c r="C9" s="9"/>
      <c r="D9" s="9"/>
      <c r="E9" s="9"/>
      <c r="F9" s="9"/>
      <c r="G9" s="9"/>
    </row>
    <row r="10" customFormat="false" ht="22.35" hidden="false" customHeight="true" outlineLevel="0" collapsed="false">
      <c r="A10" s="9"/>
      <c r="B10" s="9"/>
      <c r="C10" s="9"/>
      <c r="D10" s="9"/>
      <c r="E10" s="9"/>
      <c r="F10" s="9"/>
      <c r="G10" s="9"/>
      <c r="H10" s="10"/>
    </row>
    <row r="11" customFormat="false" ht="15.6" hidden="false" customHeight="true" outlineLevel="0" collapsed="false">
      <c r="A11" s="11" t="s">
        <v>5</v>
      </c>
      <c r="B11" s="11" t="s">
        <v>6</v>
      </c>
      <c r="C11" s="11" t="s">
        <v>7</v>
      </c>
      <c r="D11" s="11" t="s">
        <v>8</v>
      </c>
      <c r="E11" s="11" t="s">
        <v>9</v>
      </c>
      <c r="F11" s="11" t="s">
        <v>10</v>
      </c>
      <c r="G11" s="12" t="s">
        <v>11</v>
      </c>
      <c r="H11" s="12"/>
      <c r="I11" s="12"/>
    </row>
    <row r="12" customFormat="false" ht="15" hidden="false" customHeight="false" outlineLevel="0" collapsed="false">
      <c r="A12" s="11"/>
      <c r="B12" s="11"/>
      <c r="C12" s="11"/>
      <c r="D12" s="11"/>
      <c r="E12" s="11"/>
      <c r="F12" s="11"/>
      <c r="G12" s="13" t="n">
        <v>2021</v>
      </c>
      <c r="H12" s="13" t="n">
        <v>2022</v>
      </c>
      <c r="I12" s="13" t="n">
        <v>2023</v>
      </c>
    </row>
    <row r="13" customFormat="false" ht="15" hidden="false" customHeight="false" outlineLevel="0" collapsed="false">
      <c r="A13" s="11"/>
      <c r="B13" s="11"/>
      <c r="C13" s="11"/>
      <c r="D13" s="11"/>
      <c r="E13" s="11"/>
      <c r="F13" s="11"/>
      <c r="G13" s="13"/>
      <c r="H13" s="13"/>
      <c r="I13" s="13"/>
    </row>
    <row r="14" customFormat="false" ht="15.6" hidden="false" customHeight="false" outlineLevel="0" collapsed="false">
      <c r="A14" s="14" t="s">
        <v>12</v>
      </c>
      <c r="B14" s="15" t="s">
        <v>13</v>
      </c>
      <c r="C14" s="15"/>
      <c r="D14" s="15"/>
      <c r="E14" s="15"/>
      <c r="F14" s="15"/>
      <c r="G14" s="16" t="n">
        <f aca="false">G15</f>
        <v>6781.7</v>
      </c>
      <c r="H14" s="16" t="n">
        <f aca="false">H15</f>
        <v>6838.7</v>
      </c>
      <c r="I14" s="16" t="n">
        <f aca="false">I15</f>
        <v>6838.7</v>
      </c>
    </row>
    <row r="15" customFormat="false" ht="15" hidden="false" customHeight="false" outlineLevel="0" collapsed="false">
      <c r="A15" s="17" t="s">
        <v>14</v>
      </c>
      <c r="B15" s="18" t="s">
        <v>13</v>
      </c>
      <c r="C15" s="18" t="s">
        <v>15</v>
      </c>
      <c r="D15" s="11"/>
      <c r="E15" s="11"/>
      <c r="F15" s="11"/>
      <c r="G15" s="19" t="n">
        <f aca="false">G16</f>
        <v>6781.7</v>
      </c>
      <c r="H15" s="19" t="n">
        <f aca="false">H16</f>
        <v>6838.7</v>
      </c>
      <c r="I15" s="19" t="n">
        <f aca="false">I16</f>
        <v>6838.7</v>
      </c>
    </row>
    <row r="16" customFormat="false" ht="45" hidden="false" customHeight="false" outlineLevel="0" collapsed="false">
      <c r="A16" s="17" t="s">
        <v>16</v>
      </c>
      <c r="B16" s="18" t="s">
        <v>13</v>
      </c>
      <c r="C16" s="18" t="s">
        <v>15</v>
      </c>
      <c r="D16" s="18" t="s">
        <v>17</v>
      </c>
      <c r="E16" s="18"/>
      <c r="F16" s="18"/>
      <c r="G16" s="19" t="n">
        <f aca="false">G17</f>
        <v>6781.7</v>
      </c>
      <c r="H16" s="19" t="n">
        <f aca="false">H17</f>
        <v>6838.7</v>
      </c>
      <c r="I16" s="19" t="n">
        <f aca="false">I17</f>
        <v>6838.7</v>
      </c>
    </row>
    <row r="17" customFormat="false" ht="30" hidden="false" customHeight="false" outlineLevel="0" collapsed="false">
      <c r="A17" s="20" t="s">
        <v>18</v>
      </c>
      <c r="B17" s="18" t="s">
        <v>13</v>
      </c>
      <c r="C17" s="18" t="s">
        <v>15</v>
      </c>
      <c r="D17" s="18" t="s">
        <v>17</v>
      </c>
      <c r="E17" s="21" t="s">
        <v>19</v>
      </c>
      <c r="F17" s="18"/>
      <c r="G17" s="19" t="n">
        <f aca="false">G18+G21+G24</f>
        <v>6781.7</v>
      </c>
      <c r="H17" s="19" t="n">
        <f aca="false">H18+H21+H24</f>
        <v>6838.7</v>
      </c>
      <c r="I17" s="19" t="n">
        <f aca="false">I18+I21+I24</f>
        <v>6838.7</v>
      </c>
    </row>
    <row r="18" customFormat="false" ht="30" hidden="false" customHeight="false" outlineLevel="0" collapsed="false">
      <c r="A18" s="22" t="s">
        <v>20</v>
      </c>
      <c r="B18" s="18" t="s">
        <v>13</v>
      </c>
      <c r="C18" s="18" t="s">
        <v>15</v>
      </c>
      <c r="D18" s="18" t="s">
        <v>17</v>
      </c>
      <c r="E18" s="21" t="s">
        <v>21</v>
      </c>
      <c r="F18" s="18"/>
      <c r="G18" s="19" t="n">
        <f aca="false">G19</f>
        <v>2335.1</v>
      </c>
      <c r="H18" s="19" t="n">
        <f aca="false">H19</f>
        <v>2335.1</v>
      </c>
      <c r="I18" s="19" t="n">
        <f aca="false">I19</f>
        <v>2335.1</v>
      </c>
    </row>
    <row r="19" customFormat="false" ht="75" hidden="false" customHeight="false" outlineLevel="0" collapsed="false">
      <c r="A19" s="23" t="s">
        <v>22</v>
      </c>
      <c r="B19" s="18" t="s">
        <v>13</v>
      </c>
      <c r="C19" s="18" t="s">
        <v>15</v>
      </c>
      <c r="D19" s="18" t="s">
        <v>17</v>
      </c>
      <c r="E19" s="21" t="s">
        <v>21</v>
      </c>
      <c r="F19" s="18" t="s">
        <v>23</v>
      </c>
      <c r="G19" s="19" t="n">
        <f aca="false">G20</f>
        <v>2335.1</v>
      </c>
      <c r="H19" s="19" t="n">
        <f aca="false">H20</f>
        <v>2335.1</v>
      </c>
      <c r="I19" s="19" t="n">
        <f aca="false">I20</f>
        <v>2335.1</v>
      </c>
    </row>
    <row r="20" customFormat="false" ht="30" hidden="false" customHeight="false" outlineLevel="0" collapsed="false">
      <c r="A20" s="23" t="s">
        <v>24</v>
      </c>
      <c r="B20" s="18" t="s">
        <v>13</v>
      </c>
      <c r="C20" s="18" t="s">
        <v>15</v>
      </c>
      <c r="D20" s="18" t="s">
        <v>17</v>
      </c>
      <c r="E20" s="21" t="s">
        <v>21</v>
      </c>
      <c r="F20" s="18" t="s">
        <v>25</v>
      </c>
      <c r="G20" s="19" t="n">
        <v>2335.1</v>
      </c>
      <c r="H20" s="19" t="n">
        <v>2335.1</v>
      </c>
      <c r="I20" s="19" t="n">
        <v>2335.1</v>
      </c>
    </row>
    <row r="21" customFormat="false" ht="30" hidden="false" customHeight="false" outlineLevel="0" collapsed="false">
      <c r="A21" s="22" t="s">
        <v>26</v>
      </c>
      <c r="B21" s="18" t="s">
        <v>13</v>
      </c>
      <c r="C21" s="18" t="s">
        <v>15</v>
      </c>
      <c r="D21" s="18" t="s">
        <v>17</v>
      </c>
      <c r="E21" s="21" t="s">
        <v>27</v>
      </c>
      <c r="F21" s="18"/>
      <c r="G21" s="19" t="n">
        <f aca="false">G22</f>
        <v>1508.4</v>
      </c>
      <c r="H21" s="19" t="n">
        <f aca="false">H22</f>
        <v>1598.4</v>
      </c>
      <c r="I21" s="19" t="n">
        <f aca="false">I22</f>
        <v>1598.4</v>
      </c>
    </row>
    <row r="22" customFormat="false" ht="75" hidden="false" customHeight="false" outlineLevel="0" collapsed="false">
      <c r="A22" s="23" t="s">
        <v>22</v>
      </c>
      <c r="B22" s="18" t="s">
        <v>13</v>
      </c>
      <c r="C22" s="18" t="s">
        <v>15</v>
      </c>
      <c r="D22" s="18" t="s">
        <v>17</v>
      </c>
      <c r="E22" s="21" t="s">
        <v>27</v>
      </c>
      <c r="F22" s="18" t="s">
        <v>23</v>
      </c>
      <c r="G22" s="19" t="n">
        <f aca="false">G23</f>
        <v>1508.4</v>
      </c>
      <c r="H22" s="19" t="n">
        <f aca="false">H23</f>
        <v>1598.4</v>
      </c>
      <c r="I22" s="19" t="n">
        <f aca="false">I23</f>
        <v>1598.4</v>
      </c>
    </row>
    <row r="23" customFormat="false" ht="30" hidden="false" customHeight="false" outlineLevel="0" collapsed="false">
      <c r="A23" s="23" t="s">
        <v>24</v>
      </c>
      <c r="B23" s="18" t="s">
        <v>13</v>
      </c>
      <c r="C23" s="18" t="s">
        <v>15</v>
      </c>
      <c r="D23" s="18" t="s">
        <v>17</v>
      </c>
      <c r="E23" s="21" t="s">
        <v>27</v>
      </c>
      <c r="F23" s="18" t="s">
        <v>25</v>
      </c>
      <c r="G23" s="24" t="n">
        <f aca="false">1598.4-90</f>
        <v>1508.4</v>
      </c>
      <c r="H23" s="24" t="n">
        <v>1598.4</v>
      </c>
      <c r="I23" s="24" t="n">
        <v>1598.4</v>
      </c>
    </row>
    <row r="24" customFormat="false" ht="30" hidden="false" customHeight="false" outlineLevel="0" collapsed="false">
      <c r="A24" s="22" t="s">
        <v>28</v>
      </c>
      <c r="B24" s="18" t="s">
        <v>13</v>
      </c>
      <c r="C24" s="18" t="s">
        <v>15</v>
      </c>
      <c r="D24" s="18" t="s">
        <v>17</v>
      </c>
      <c r="E24" s="21" t="s">
        <v>29</v>
      </c>
      <c r="F24" s="18"/>
      <c r="G24" s="19" t="n">
        <f aca="false">G25+G27</f>
        <v>2938.2</v>
      </c>
      <c r="H24" s="19" t="n">
        <f aca="false">H25+H27</f>
        <v>2905.2</v>
      </c>
      <c r="I24" s="19" t="n">
        <f aca="false">I25+I27</f>
        <v>2905.2</v>
      </c>
    </row>
    <row r="25" customFormat="false" ht="75" hidden="false" customHeight="false" outlineLevel="0" collapsed="false">
      <c r="A25" s="23" t="s">
        <v>22</v>
      </c>
      <c r="B25" s="18" t="s">
        <v>13</v>
      </c>
      <c r="C25" s="18" t="s">
        <v>15</v>
      </c>
      <c r="D25" s="18" t="s">
        <v>17</v>
      </c>
      <c r="E25" s="21" t="s">
        <v>29</v>
      </c>
      <c r="F25" s="18" t="s">
        <v>23</v>
      </c>
      <c r="G25" s="19" t="n">
        <f aca="false">G26</f>
        <v>2511.1</v>
      </c>
      <c r="H25" s="19" t="n">
        <f aca="false">H26</f>
        <v>2421.1</v>
      </c>
      <c r="I25" s="19" t="n">
        <f aca="false">I26</f>
        <v>2421.1</v>
      </c>
    </row>
    <row r="26" customFormat="false" ht="30" hidden="false" customHeight="false" outlineLevel="0" collapsed="false">
      <c r="A26" s="23" t="s">
        <v>24</v>
      </c>
      <c r="B26" s="18" t="s">
        <v>13</v>
      </c>
      <c r="C26" s="18" t="s">
        <v>15</v>
      </c>
      <c r="D26" s="18" t="s">
        <v>17</v>
      </c>
      <c r="E26" s="21" t="s">
        <v>29</v>
      </c>
      <c r="F26" s="18" t="s">
        <v>25</v>
      </c>
      <c r="G26" s="24" t="n">
        <f aca="false">2421.1+90</f>
        <v>2511.1</v>
      </c>
      <c r="H26" s="24" t="n">
        <v>2421.1</v>
      </c>
      <c r="I26" s="24" t="n">
        <v>2421.1</v>
      </c>
    </row>
    <row r="27" customFormat="false" ht="30" hidden="false" customHeight="false" outlineLevel="0" collapsed="false">
      <c r="A27" s="23" t="s">
        <v>30</v>
      </c>
      <c r="B27" s="18" t="s">
        <v>13</v>
      </c>
      <c r="C27" s="18" t="s">
        <v>15</v>
      </c>
      <c r="D27" s="18" t="s">
        <v>17</v>
      </c>
      <c r="E27" s="21" t="s">
        <v>29</v>
      </c>
      <c r="F27" s="18" t="s">
        <v>31</v>
      </c>
      <c r="G27" s="19" t="n">
        <f aca="false">G28</f>
        <v>427.1</v>
      </c>
      <c r="H27" s="19" t="n">
        <f aca="false">H28</f>
        <v>484.1</v>
      </c>
      <c r="I27" s="19" t="n">
        <f aca="false">I28</f>
        <v>484.1</v>
      </c>
    </row>
    <row r="28" customFormat="false" ht="30" hidden="false" customHeight="false" outlineLevel="0" collapsed="false">
      <c r="A28" s="23" t="s">
        <v>32</v>
      </c>
      <c r="B28" s="18" t="s">
        <v>13</v>
      </c>
      <c r="C28" s="18" t="s">
        <v>15</v>
      </c>
      <c r="D28" s="18" t="s">
        <v>17</v>
      </c>
      <c r="E28" s="21" t="s">
        <v>29</v>
      </c>
      <c r="F28" s="18" t="s">
        <v>33</v>
      </c>
      <c r="G28" s="24" t="n">
        <f aca="false">484.1-57</f>
        <v>427.1</v>
      </c>
      <c r="H28" s="24" t="n">
        <v>484.1</v>
      </c>
      <c r="I28" s="24" t="n">
        <v>484.1</v>
      </c>
    </row>
    <row r="29" customFormat="false" ht="15.6" hidden="false" customHeight="false" outlineLevel="0" collapsed="false">
      <c r="A29" s="14" t="s">
        <v>34</v>
      </c>
      <c r="B29" s="15" t="s">
        <v>35</v>
      </c>
      <c r="C29" s="15"/>
      <c r="D29" s="15"/>
      <c r="E29" s="15"/>
      <c r="F29" s="15"/>
      <c r="G29" s="16" t="n">
        <f aca="false">G30+G176+G192+G253+G397+G543+G565+G640+G699+G755+G801</f>
        <v>1879736.4</v>
      </c>
      <c r="H29" s="16" t="n">
        <f aca="false">H30+H176+H192+H253+H397+H543+H565+H640+H699+H755+H801</f>
        <v>1160205.2</v>
      </c>
      <c r="I29" s="16" t="n">
        <f aca="false">I30+I176+I192+I253+I397+I543+I565+I640+I699+I755+I801</f>
        <v>959863.8</v>
      </c>
    </row>
    <row r="30" customFormat="false" ht="15" hidden="false" customHeight="false" outlineLevel="0" collapsed="false">
      <c r="A30" s="17" t="s">
        <v>14</v>
      </c>
      <c r="B30" s="18" t="s">
        <v>35</v>
      </c>
      <c r="C30" s="18" t="s">
        <v>15</v>
      </c>
      <c r="D30" s="18"/>
      <c r="E30" s="18"/>
      <c r="F30" s="18"/>
      <c r="G30" s="19" t="n">
        <f aca="false">G31+G38+G72+G76</f>
        <v>242492.9</v>
      </c>
      <c r="H30" s="19" t="n">
        <f aca="false">H31+H38+H72+H76</f>
        <v>243871.9</v>
      </c>
      <c r="I30" s="19" t="n">
        <f aca="false">I31+I38+I72+I76</f>
        <v>246602.1</v>
      </c>
    </row>
    <row r="31" customFormat="false" ht="30" hidden="false" customHeight="false" outlineLevel="0" collapsed="false">
      <c r="A31" s="17" t="s">
        <v>36</v>
      </c>
      <c r="B31" s="18" t="s">
        <v>35</v>
      </c>
      <c r="C31" s="18" t="s">
        <v>15</v>
      </c>
      <c r="D31" s="18" t="s">
        <v>37</v>
      </c>
      <c r="E31" s="18"/>
      <c r="F31" s="18"/>
      <c r="G31" s="19" t="n">
        <f aca="false">G32</f>
        <v>2516.4</v>
      </c>
      <c r="H31" s="19" t="n">
        <f aca="false">H32</f>
        <v>2516.4</v>
      </c>
      <c r="I31" s="19" t="n">
        <f aca="false">I32</f>
        <v>2516.4</v>
      </c>
    </row>
    <row r="32" customFormat="false" ht="30" hidden="false" customHeight="false" outlineLevel="0" collapsed="false">
      <c r="A32" s="20" t="s">
        <v>38</v>
      </c>
      <c r="B32" s="18" t="s">
        <v>35</v>
      </c>
      <c r="C32" s="18" t="s">
        <v>15</v>
      </c>
      <c r="D32" s="18" t="s">
        <v>37</v>
      </c>
      <c r="E32" s="21" t="s">
        <v>39</v>
      </c>
      <c r="F32" s="18"/>
      <c r="G32" s="19" t="n">
        <f aca="false">G33</f>
        <v>2516.4</v>
      </c>
      <c r="H32" s="19" t="n">
        <f aca="false">H33</f>
        <v>2516.4</v>
      </c>
      <c r="I32" s="19" t="n">
        <f aca="false">I33</f>
        <v>2516.4</v>
      </c>
    </row>
    <row r="33" customFormat="false" ht="15" hidden="false" customHeight="false" outlineLevel="0" collapsed="false">
      <c r="A33" s="20" t="s">
        <v>40</v>
      </c>
      <c r="B33" s="18" t="s">
        <v>35</v>
      </c>
      <c r="C33" s="18" t="s">
        <v>15</v>
      </c>
      <c r="D33" s="18" t="s">
        <v>37</v>
      </c>
      <c r="E33" s="21" t="s">
        <v>41</v>
      </c>
      <c r="F33" s="18"/>
      <c r="G33" s="19" t="n">
        <f aca="false">G34</f>
        <v>2516.4</v>
      </c>
      <c r="H33" s="19" t="n">
        <f aca="false">H34</f>
        <v>2516.4</v>
      </c>
      <c r="I33" s="19" t="n">
        <f aca="false">I34</f>
        <v>2516.4</v>
      </c>
    </row>
    <row r="34" customFormat="false" ht="45" hidden="false" customHeight="false" outlineLevel="0" collapsed="false">
      <c r="A34" s="20" t="s">
        <v>42</v>
      </c>
      <c r="B34" s="18" t="s">
        <v>35</v>
      </c>
      <c r="C34" s="18" t="s">
        <v>15</v>
      </c>
      <c r="D34" s="18" t="s">
        <v>37</v>
      </c>
      <c r="E34" s="21" t="s">
        <v>43</v>
      </c>
      <c r="F34" s="18"/>
      <c r="G34" s="19" t="n">
        <f aca="false">G35</f>
        <v>2516.4</v>
      </c>
      <c r="H34" s="19" t="n">
        <f aca="false">H35</f>
        <v>2516.4</v>
      </c>
      <c r="I34" s="19" t="n">
        <f aca="false">I35</f>
        <v>2516.4</v>
      </c>
    </row>
    <row r="35" customFormat="false" ht="15" hidden="false" customHeight="false" outlineLevel="0" collapsed="false">
      <c r="A35" s="20" t="s">
        <v>44</v>
      </c>
      <c r="B35" s="18" t="s">
        <v>35</v>
      </c>
      <c r="C35" s="18" t="s">
        <v>15</v>
      </c>
      <c r="D35" s="18" t="s">
        <v>37</v>
      </c>
      <c r="E35" s="21" t="s">
        <v>45</v>
      </c>
      <c r="F35" s="18"/>
      <c r="G35" s="19" t="n">
        <f aca="false">G36</f>
        <v>2516.4</v>
      </c>
      <c r="H35" s="19" t="n">
        <f aca="false">H36</f>
        <v>2516.4</v>
      </c>
      <c r="I35" s="19" t="n">
        <f aca="false">I36</f>
        <v>2516.4</v>
      </c>
    </row>
    <row r="36" customFormat="false" ht="75" hidden="false" customHeight="false" outlineLevel="0" collapsed="false">
      <c r="A36" s="23" t="s">
        <v>22</v>
      </c>
      <c r="B36" s="18" t="s">
        <v>35</v>
      </c>
      <c r="C36" s="18" t="s">
        <v>15</v>
      </c>
      <c r="D36" s="18" t="s">
        <v>37</v>
      </c>
      <c r="E36" s="21" t="s">
        <v>45</v>
      </c>
      <c r="F36" s="18" t="s">
        <v>23</v>
      </c>
      <c r="G36" s="19" t="n">
        <f aca="false">G37</f>
        <v>2516.4</v>
      </c>
      <c r="H36" s="19" t="n">
        <f aca="false">H37</f>
        <v>2516.4</v>
      </c>
      <c r="I36" s="19" t="n">
        <f aca="false">I37</f>
        <v>2516.4</v>
      </c>
    </row>
    <row r="37" customFormat="false" ht="30" hidden="false" customHeight="false" outlineLevel="0" collapsed="false">
      <c r="A37" s="23" t="s">
        <v>24</v>
      </c>
      <c r="B37" s="18" t="s">
        <v>35</v>
      </c>
      <c r="C37" s="18" t="s">
        <v>15</v>
      </c>
      <c r="D37" s="18" t="s">
        <v>37</v>
      </c>
      <c r="E37" s="21" t="s">
        <v>45</v>
      </c>
      <c r="F37" s="18" t="s">
        <v>25</v>
      </c>
      <c r="G37" s="19" t="n">
        <v>2516.4</v>
      </c>
      <c r="H37" s="19" t="n">
        <v>2516.4</v>
      </c>
      <c r="I37" s="19" t="n">
        <v>2516.4</v>
      </c>
    </row>
    <row r="38" customFormat="false" ht="60" hidden="false" customHeight="false" outlineLevel="0" collapsed="false">
      <c r="A38" s="17" t="s">
        <v>46</v>
      </c>
      <c r="B38" s="18" t="s">
        <v>35</v>
      </c>
      <c r="C38" s="18" t="s">
        <v>15</v>
      </c>
      <c r="D38" s="18" t="s">
        <v>47</v>
      </c>
      <c r="E38" s="18"/>
      <c r="F38" s="18"/>
      <c r="G38" s="19" t="n">
        <f aca="false">G39+G47+G58</f>
        <v>95431.6</v>
      </c>
      <c r="H38" s="19" t="n">
        <f aca="false">H39+H47+H58</f>
        <v>97999.7</v>
      </c>
      <c r="I38" s="19" t="n">
        <f aca="false">I39+I47+I58</f>
        <v>98482.7</v>
      </c>
    </row>
    <row r="39" customFormat="false" ht="30" hidden="false" customHeight="false" outlineLevel="0" collapsed="false">
      <c r="A39" s="20" t="s">
        <v>48</v>
      </c>
      <c r="B39" s="18" t="s">
        <v>35</v>
      </c>
      <c r="C39" s="18" t="s">
        <v>15</v>
      </c>
      <c r="D39" s="18" t="s">
        <v>47</v>
      </c>
      <c r="E39" s="21" t="s">
        <v>49</v>
      </c>
      <c r="F39" s="18"/>
      <c r="G39" s="19" t="n">
        <f aca="false">G40</f>
        <v>2149</v>
      </c>
      <c r="H39" s="19" t="n">
        <f aca="false">H40</f>
        <v>2149</v>
      </c>
      <c r="I39" s="19" t="n">
        <f aca="false">I40</f>
        <v>2149</v>
      </c>
    </row>
    <row r="40" customFormat="false" ht="15" hidden="false" customHeight="false" outlineLevel="0" collapsed="false">
      <c r="A40" s="20" t="s">
        <v>50</v>
      </c>
      <c r="B40" s="18" t="s">
        <v>35</v>
      </c>
      <c r="C40" s="18" t="s">
        <v>15</v>
      </c>
      <c r="D40" s="18" t="s">
        <v>47</v>
      </c>
      <c r="E40" s="21" t="s">
        <v>51</v>
      </c>
      <c r="F40" s="18"/>
      <c r="G40" s="19" t="n">
        <f aca="false">G41</f>
        <v>2149</v>
      </c>
      <c r="H40" s="19" t="n">
        <f aca="false">H41</f>
        <v>2149</v>
      </c>
      <c r="I40" s="19" t="n">
        <f aca="false">I41</f>
        <v>2149</v>
      </c>
    </row>
    <row r="41" customFormat="false" ht="60" hidden="false" customHeight="false" outlineLevel="0" collapsed="false">
      <c r="A41" s="20" t="s">
        <v>52</v>
      </c>
      <c r="B41" s="18" t="s">
        <v>35</v>
      </c>
      <c r="C41" s="18" t="s">
        <v>15</v>
      </c>
      <c r="D41" s="18" t="s">
        <v>47</v>
      </c>
      <c r="E41" s="21" t="s">
        <v>53</v>
      </c>
      <c r="F41" s="18"/>
      <c r="G41" s="19" t="n">
        <f aca="false">G42</f>
        <v>2149</v>
      </c>
      <c r="H41" s="19" t="n">
        <f aca="false">H42</f>
        <v>2149</v>
      </c>
      <c r="I41" s="19" t="n">
        <f aca="false">I42</f>
        <v>2149</v>
      </c>
    </row>
    <row r="42" customFormat="false" ht="30" hidden="false" customHeight="false" outlineLevel="0" collapsed="false">
      <c r="A42" s="22" t="s">
        <v>54</v>
      </c>
      <c r="B42" s="18" t="s">
        <v>35</v>
      </c>
      <c r="C42" s="18" t="s">
        <v>15</v>
      </c>
      <c r="D42" s="18" t="s">
        <v>47</v>
      </c>
      <c r="E42" s="21" t="s">
        <v>55</v>
      </c>
      <c r="F42" s="18"/>
      <c r="G42" s="19" t="n">
        <f aca="false">G43+G45</f>
        <v>2149</v>
      </c>
      <c r="H42" s="19" t="n">
        <f aca="false">H43+H45</f>
        <v>2149</v>
      </c>
      <c r="I42" s="19" t="n">
        <f aca="false">I43+I45</f>
        <v>2149</v>
      </c>
    </row>
    <row r="43" customFormat="false" ht="75" hidden="false" customHeight="false" outlineLevel="0" collapsed="false">
      <c r="A43" s="23" t="s">
        <v>22</v>
      </c>
      <c r="B43" s="18" t="s">
        <v>35</v>
      </c>
      <c r="C43" s="18" t="s">
        <v>15</v>
      </c>
      <c r="D43" s="18" t="s">
        <v>47</v>
      </c>
      <c r="E43" s="21" t="s">
        <v>55</v>
      </c>
      <c r="F43" s="18" t="s">
        <v>23</v>
      </c>
      <c r="G43" s="19" t="n">
        <f aca="false">G44</f>
        <v>1846</v>
      </c>
      <c r="H43" s="19" t="n">
        <f aca="false">H44</f>
        <v>1846</v>
      </c>
      <c r="I43" s="19" t="n">
        <f aca="false">I44</f>
        <v>1846</v>
      </c>
    </row>
    <row r="44" customFormat="false" ht="30" hidden="false" customHeight="false" outlineLevel="0" collapsed="false">
      <c r="A44" s="23" t="s">
        <v>24</v>
      </c>
      <c r="B44" s="18" t="s">
        <v>35</v>
      </c>
      <c r="C44" s="18" t="s">
        <v>15</v>
      </c>
      <c r="D44" s="18" t="s">
        <v>47</v>
      </c>
      <c r="E44" s="21" t="s">
        <v>55</v>
      </c>
      <c r="F44" s="18" t="s">
        <v>25</v>
      </c>
      <c r="G44" s="19" t="n">
        <v>1846</v>
      </c>
      <c r="H44" s="19" t="n">
        <v>1846</v>
      </c>
      <c r="I44" s="19" t="n">
        <v>1846</v>
      </c>
    </row>
    <row r="45" customFormat="false" ht="30" hidden="false" customHeight="false" outlineLevel="0" collapsed="false">
      <c r="A45" s="23" t="s">
        <v>30</v>
      </c>
      <c r="B45" s="18" t="s">
        <v>35</v>
      </c>
      <c r="C45" s="18" t="s">
        <v>15</v>
      </c>
      <c r="D45" s="18" t="s">
        <v>47</v>
      </c>
      <c r="E45" s="21" t="s">
        <v>55</v>
      </c>
      <c r="F45" s="18" t="s">
        <v>31</v>
      </c>
      <c r="G45" s="19" t="n">
        <f aca="false">G46</f>
        <v>303</v>
      </c>
      <c r="H45" s="19" t="n">
        <f aca="false">H46</f>
        <v>303</v>
      </c>
      <c r="I45" s="19" t="n">
        <f aca="false">I46</f>
        <v>303</v>
      </c>
    </row>
    <row r="46" customFormat="false" ht="30" hidden="false" customHeight="false" outlineLevel="0" collapsed="false">
      <c r="A46" s="23" t="s">
        <v>32</v>
      </c>
      <c r="B46" s="18" t="s">
        <v>35</v>
      </c>
      <c r="C46" s="18" t="s">
        <v>15</v>
      </c>
      <c r="D46" s="18" t="s">
        <v>47</v>
      </c>
      <c r="E46" s="21" t="s">
        <v>55</v>
      </c>
      <c r="F46" s="18" t="s">
        <v>33</v>
      </c>
      <c r="G46" s="19" t="n">
        <v>303</v>
      </c>
      <c r="H46" s="19" t="n">
        <v>303</v>
      </c>
      <c r="I46" s="19" t="n">
        <v>303</v>
      </c>
    </row>
    <row r="47" customFormat="false" ht="30" hidden="false" customHeight="false" outlineLevel="0" collapsed="false">
      <c r="A47" s="20" t="s">
        <v>38</v>
      </c>
      <c r="B47" s="18" t="s">
        <v>35</v>
      </c>
      <c r="C47" s="18" t="s">
        <v>15</v>
      </c>
      <c r="D47" s="18" t="s">
        <v>47</v>
      </c>
      <c r="E47" s="21" t="s">
        <v>39</v>
      </c>
      <c r="F47" s="18"/>
      <c r="G47" s="19" t="n">
        <f aca="false">G48</f>
        <v>85430.6</v>
      </c>
      <c r="H47" s="19" t="n">
        <f aca="false">H48</f>
        <v>88390.7</v>
      </c>
      <c r="I47" s="19" t="n">
        <f aca="false">I48</f>
        <v>88390.7</v>
      </c>
    </row>
    <row r="48" customFormat="false" ht="15" hidden="false" customHeight="false" outlineLevel="0" collapsed="false">
      <c r="A48" s="20" t="s">
        <v>40</v>
      </c>
      <c r="B48" s="18" t="s">
        <v>35</v>
      </c>
      <c r="C48" s="18" t="s">
        <v>15</v>
      </c>
      <c r="D48" s="18" t="s">
        <v>47</v>
      </c>
      <c r="E48" s="21" t="s">
        <v>41</v>
      </c>
      <c r="F48" s="18"/>
      <c r="G48" s="19" t="n">
        <f aca="false">G49</f>
        <v>85430.6</v>
      </c>
      <c r="H48" s="19" t="n">
        <f aca="false">H49</f>
        <v>88390.7</v>
      </c>
      <c r="I48" s="19" t="n">
        <f aca="false">I49</f>
        <v>88390.7</v>
      </c>
    </row>
    <row r="49" customFormat="false" ht="45" hidden="false" customHeight="false" outlineLevel="0" collapsed="false">
      <c r="A49" s="20" t="s">
        <v>42</v>
      </c>
      <c r="B49" s="18" t="s">
        <v>35</v>
      </c>
      <c r="C49" s="18" t="s">
        <v>15</v>
      </c>
      <c r="D49" s="18" t="s">
        <v>47</v>
      </c>
      <c r="E49" s="21" t="s">
        <v>43</v>
      </c>
      <c r="F49" s="18"/>
      <c r="G49" s="19" t="n">
        <f aca="false">G50</f>
        <v>85430.6</v>
      </c>
      <c r="H49" s="19" t="n">
        <f aca="false">H50</f>
        <v>88390.7</v>
      </c>
      <c r="I49" s="19" t="n">
        <f aca="false">I50</f>
        <v>88390.7</v>
      </c>
    </row>
    <row r="50" customFormat="false" ht="15" hidden="false" customHeight="false" outlineLevel="0" collapsed="false">
      <c r="A50" s="20" t="s">
        <v>56</v>
      </c>
      <c r="B50" s="18" t="s">
        <v>35</v>
      </c>
      <c r="C50" s="18" t="s">
        <v>15</v>
      </c>
      <c r="D50" s="18" t="s">
        <v>47</v>
      </c>
      <c r="E50" s="21" t="s">
        <v>57</v>
      </c>
      <c r="F50" s="24"/>
      <c r="G50" s="19" t="n">
        <f aca="false">G51+G53+G55</f>
        <v>85430.6</v>
      </c>
      <c r="H50" s="19" t="n">
        <f aca="false">H51+H53+H55</f>
        <v>88390.7</v>
      </c>
      <c r="I50" s="19" t="n">
        <f aca="false">I51+I53+I55</f>
        <v>88390.7</v>
      </c>
    </row>
    <row r="51" customFormat="false" ht="75" hidden="false" customHeight="false" outlineLevel="0" collapsed="false">
      <c r="A51" s="23" t="s">
        <v>22</v>
      </c>
      <c r="B51" s="18" t="s">
        <v>35</v>
      </c>
      <c r="C51" s="18" t="s">
        <v>15</v>
      </c>
      <c r="D51" s="18" t="s">
        <v>47</v>
      </c>
      <c r="E51" s="21" t="s">
        <v>57</v>
      </c>
      <c r="F51" s="18" t="s">
        <v>23</v>
      </c>
      <c r="G51" s="19" t="n">
        <f aca="false">G52</f>
        <v>76051.8</v>
      </c>
      <c r="H51" s="19" t="n">
        <f aca="false">H52</f>
        <v>79004.3</v>
      </c>
      <c r="I51" s="19" t="n">
        <f aca="false">I52</f>
        <v>79004.3</v>
      </c>
    </row>
    <row r="52" customFormat="false" ht="30" hidden="false" customHeight="false" outlineLevel="0" collapsed="false">
      <c r="A52" s="23" t="s">
        <v>24</v>
      </c>
      <c r="B52" s="18" t="s">
        <v>35</v>
      </c>
      <c r="C52" s="18" t="s">
        <v>15</v>
      </c>
      <c r="D52" s="18" t="s">
        <v>47</v>
      </c>
      <c r="E52" s="21" t="s">
        <v>57</v>
      </c>
      <c r="F52" s="18" t="s">
        <v>25</v>
      </c>
      <c r="G52" s="19" t="n">
        <f aca="false">83004.3-3000-2000-1952.5</f>
        <v>76051.8</v>
      </c>
      <c r="H52" s="19" t="n">
        <f aca="false">83004.3-3000-1000</f>
        <v>79004.3</v>
      </c>
      <c r="I52" s="19" t="n">
        <f aca="false">83004.3-3000-1000</f>
        <v>79004.3</v>
      </c>
    </row>
    <row r="53" customFormat="false" ht="30" hidden="false" customHeight="false" outlineLevel="0" collapsed="false">
      <c r="A53" s="23" t="s">
        <v>30</v>
      </c>
      <c r="B53" s="18" t="s">
        <v>35</v>
      </c>
      <c r="C53" s="18" t="s">
        <v>15</v>
      </c>
      <c r="D53" s="18" t="s">
        <v>47</v>
      </c>
      <c r="E53" s="21" t="s">
        <v>57</v>
      </c>
      <c r="F53" s="18" t="s">
        <v>31</v>
      </c>
      <c r="G53" s="19" t="n">
        <f aca="false">G54</f>
        <v>7893.2</v>
      </c>
      <c r="H53" s="19" t="n">
        <f aca="false">H54</f>
        <v>7612.8</v>
      </c>
      <c r="I53" s="19" t="n">
        <f aca="false">I54</f>
        <v>7612.8</v>
      </c>
    </row>
    <row r="54" customFormat="false" ht="30" hidden="false" customHeight="false" outlineLevel="0" collapsed="false">
      <c r="A54" s="23" t="s">
        <v>32</v>
      </c>
      <c r="B54" s="18" t="s">
        <v>35</v>
      </c>
      <c r="C54" s="18" t="s">
        <v>15</v>
      </c>
      <c r="D54" s="18" t="s">
        <v>47</v>
      </c>
      <c r="E54" s="21" t="s">
        <v>57</v>
      </c>
      <c r="F54" s="18" t="s">
        <v>33</v>
      </c>
      <c r="G54" s="19" t="n">
        <f aca="false">9612.8-113.5-1466.2-32-0.4-107.5</f>
        <v>7893.2</v>
      </c>
      <c r="H54" s="19" t="n">
        <f aca="false">9612.8-2000</f>
        <v>7612.8</v>
      </c>
      <c r="I54" s="19" t="n">
        <f aca="false">9612.8-1000-1000</f>
        <v>7612.8</v>
      </c>
    </row>
    <row r="55" customFormat="false" ht="15" hidden="false" customHeight="false" outlineLevel="0" collapsed="false">
      <c r="A55" s="23" t="s">
        <v>58</v>
      </c>
      <c r="B55" s="18" t="s">
        <v>35</v>
      </c>
      <c r="C55" s="18" t="s">
        <v>15</v>
      </c>
      <c r="D55" s="18" t="s">
        <v>47</v>
      </c>
      <c r="E55" s="21" t="s">
        <v>57</v>
      </c>
      <c r="F55" s="18" t="s">
        <v>59</v>
      </c>
      <c r="G55" s="19" t="n">
        <f aca="false">G57+G56</f>
        <v>1485.6</v>
      </c>
      <c r="H55" s="19" t="n">
        <f aca="false">H57+H56</f>
        <v>1773.6</v>
      </c>
      <c r="I55" s="19" t="n">
        <f aca="false">I57+I56</f>
        <v>1773.6</v>
      </c>
    </row>
    <row r="56" customFormat="false" ht="15" hidden="false" customHeight="false" outlineLevel="0" collapsed="false">
      <c r="A56" s="23" t="s">
        <v>60</v>
      </c>
      <c r="B56" s="18" t="s">
        <v>35</v>
      </c>
      <c r="C56" s="18" t="s">
        <v>15</v>
      </c>
      <c r="D56" s="18" t="s">
        <v>47</v>
      </c>
      <c r="E56" s="21" t="s">
        <v>57</v>
      </c>
      <c r="F56" s="18" t="s">
        <v>61</v>
      </c>
      <c r="G56" s="19" t="n">
        <f aca="false">2+28-28</f>
        <v>2</v>
      </c>
      <c r="H56" s="19" t="n">
        <v>0</v>
      </c>
      <c r="I56" s="19" t="n">
        <v>0</v>
      </c>
    </row>
    <row r="57" customFormat="false" ht="15" hidden="false" customHeight="false" outlineLevel="0" collapsed="false">
      <c r="A57" s="25" t="s">
        <v>62</v>
      </c>
      <c r="B57" s="18" t="s">
        <v>35</v>
      </c>
      <c r="C57" s="18" t="s">
        <v>15</v>
      </c>
      <c r="D57" s="18" t="s">
        <v>47</v>
      </c>
      <c r="E57" s="21" t="s">
        <v>57</v>
      </c>
      <c r="F57" s="18" t="s">
        <v>63</v>
      </c>
      <c r="G57" s="19" t="n">
        <f aca="false">1773.6+30-320</f>
        <v>1483.6</v>
      </c>
      <c r="H57" s="19" t="n">
        <v>1773.6</v>
      </c>
      <c r="I57" s="19" t="n">
        <v>1773.6</v>
      </c>
    </row>
    <row r="58" customFormat="false" ht="60" hidden="false" customHeight="false" outlineLevel="0" collapsed="false">
      <c r="A58" s="20" t="s">
        <v>64</v>
      </c>
      <c r="B58" s="18" t="s">
        <v>35</v>
      </c>
      <c r="C58" s="18" t="s">
        <v>15</v>
      </c>
      <c r="D58" s="18" t="s">
        <v>47</v>
      </c>
      <c r="E58" s="21" t="s">
        <v>65</v>
      </c>
      <c r="F58" s="24"/>
      <c r="G58" s="19" t="n">
        <f aca="false">G59</f>
        <v>7852</v>
      </c>
      <c r="H58" s="19" t="n">
        <f aca="false">H59</f>
        <v>7460</v>
      </c>
      <c r="I58" s="19" t="n">
        <f aca="false">I59</f>
        <v>7943</v>
      </c>
    </row>
    <row r="59" customFormat="false" ht="60" hidden="false" customHeight="false" outlineLevel="0" collapsed="false">
      <c r="A59" s="20" t="s">
        <v>66</v>
      </c>
      <c r="B59" s="18" t="s">
        <v>35</v>
      </c>
      <c r="C59" s="18" t="s">
        <v>15</v>
      </c>
      <c r="D59" s="18" t="s">
        <v>47</v>
      </c>
      <c r="E59" s="21" t="s">
        <v>67</v>
      </c>
      <c r="F59" s="24"/>
      <c r="G59" s="19" t="n">
        <f aca="false">G60+G68+G64</f>
        <v>7852</v>
      </c>
      <c r="H59" s="19" t="n">
        <f aca="false">H60+H68+H64</f>
        <v>7460</v>
      </c>
      <c r="I59" s="19" t="n">
        <f aca="false">I60+I68+I64</f>
        <v>7943</v>
      </c>
    </row>
    <row r="60" customFormat="false" ht="45" hidden="false" customHeight="false" outlineLevel="0" collapsed="false">
      <c r="A60" s="22" t="s">
        <v>68</v>
      </c>
      <c r="B60" s="18" t="s">
        <v>35</v>
      </c>
      <c r="C60" s="18" t="s">
        <v>15</v>
      </c>
      <c r="D60" s="18" t="s">
        <v>47</v>
      </c>
      <c r="E60" s="21" t="s">
        <v>69</v>
      </c>
      <c r="F60" s="24"/>
      <c r="G60" s="19" t="n">
        <f aca="false">G61</f>
        <v>7407</v>
      </c>
      <c r="H60" s="19" t="n">
        <f aca="false">H61</f>
        <v>6775</v>
      </c>
      <c r="I60" s="19" t="n">
        <f aca="false">I61</f>
        <v>7164</v>
      </c>
    </row>
    <row r="61" customFormat="false" ht="150" hidden="false" customHeight="false" outlineLevel="0" collapsed="false">
      <c r="A61" s="22" t="s">
        <v>70</v>
      </c>
      <c r="B61" s="18" t="s">
        <v>35</v>
      </c>
      <c r="C61" s="18" t="s">
        <v>15</v>
      </c>
      <c r="D61" s="18" t="s">
        <v>47</v>
      </c>
      <c r="E61" s="26" t="s">
        <v>71</v>
      </c>
      <c r="F61" s="24"/>
      <c r="G61" s="19" t="n">
        <f aca="false">G62</f>
        <v>7407</v>
      </c>
      <c r="H61" s="19" t="n">
        <f aca="false">H62</f>
        <v>6775</v>
      </c>
      <c r="I61" s="19" t="n">
        <f aca="false">I62</f>
        <v>7164</v>
      </c>
    </row>
    <row r="62" customFormat="false" ht="30" hidden="false" customHeight="false" outlineLevel="0" collapsed="false">
      <c r="A62" s="23" t="s">
        <v>30</v>
      </c>
      <c r="B62" s="18" t="s">
        <v>35</v>
      </c>
      <c r="C62" s="18" t="s">
        <v>15</v>
      </c>
      <c r="D62" s="18" t="s">
        <v>47</v>
      </c>
      <c r="E62" s="26" t="s">
        <v>71</v>
      </c>
      <c r="F62" s="18" t="s">
        <v>31</v>
      </c>
      <c r="G62" s="19" t="n">
        <f aca="false">G63</f>
        <v>7407</v>
      </c>
      <c r="H62" s="19" t="n">
        <f aca="false">H63</f>
        <v>6775</v>
      </c>
      <c r="I62" s="19" t="n">
        <f aca="false">I63</f>
        <v>7164</v>
      </c>
    </row>
    <row r="63" customFormat="false" ht="30" hidden="false" customHeight="false" outlineLevel="0" collapsed="false">
      <c r="A63" s="23" t="s">
        <v>32</v>
      </c>
      <c r="B63" s="18" t="s">
        <v>35</v>
      </c>
      <c r="C63" s="18" t="s">
        <v>15</v>
      </c>
      <c r="D63" s="18" t="s">
        <v>47</v>
      </c>
      <c r="E63" s="26" t="s">
        <v>71</v>
      </c>
      <c r="F63" s="18" t="s">
        <v>33</v>
      </c>
      <c r="G63" s="19" t="n">
        <f aca="false">(5393+1857+7392+900+157)-7392-900-1000+1000</f>
        <v>7407</v>
      </c>
      <c r="H63" s="19" t="n">
        <f aca="false">(5662+1949+7761+945+164)-7761-945-1000</f>
        <v>6775</v>
      </c>
      <c r="I63" s="19" t="n">
        <f aca="false">(5945+2047+8149+992+172)-8149-992-1000</f>
        <v>7164</v>
      </c>
    </row>
    <row r="64" customFormat="false" ht="90" hidden="false" customHeight="false" outlineLevel="0" collapsed="false">
      <c r="A64" s="23" t="s">
        <v>72</v>
      </c>
      <c r="B64" s="18" t="s">
        <v>35</v>
      </c>
      <c r="C64" s="18" t="s">
        <v>15</v>
      </c>
      <c r="D64" s="18" t="s">
        <v>47</v>
      </c>
      <c r="E64" s="26" t="s">
        <v>73</v>
      </c>
      <c r="F64" s="18"/>
      <c r="G64" s="19" t="n">
        <f aca="false">G65</f>
        <v>0</v>
      </c>
      <c r="H64" s="19" t="n">
        <f aca="false">H65</f>
        <v>200</v>
      </c>
      <c r="I64" s="19" t="n">
        <f aca="false">I65</f>
        <v>200</v>
      </c>
    </row>
    <row r="65" customFormat="false" ht="150" hidden="false" customHeight="false" outlineLevel="0" collapsed="false">
      <c r="A65" s="23" t="s">
        <v>74</v>
      </c>
      <c r="B65" s="18" t="s">
        <v>35</v>
      </c>
      <c r="C65" s="18" t="s">
        <v>15</v>
      </c>
      <c r="D65" s="18" t="s">
        <v>47</v>
      </c>
      <c r="E65" s="26" t="s">
        <v>75</v>
      </c>
      <c r="F65" s="18"/>
      <c r="G65" s="19" t="n">
        <f aca="false">G66</f>
        <v>0</v>
      </c>
      <c r="H65" s="19" t="n">
        <f aca="false">H66</f>
        <v>200</v>
      </c>
      <c r="I65" s="19" t="n">
        <f aca="false">I66</f>
        <v>200</v>
      </c>
    </row>
    <row r="66" customFormat="false" ht="30" hidden="false" customHeight="false" outlineLevel="0" collapsed="false">
      <c r="A66" s="23" t="s">
        <v>30</v>
      </c>
      <c r="B66" s="18" t="s">
        <v>35</v>
      </c>
      <c r="C66" s="18" t="s">
        <v>15</v>
      </c>
      <c r="D66" s="18" t="s">
        <v>47</v>
      </c>
      <c r="E66" s="26" t="s">
        <v>75</v>
      </c>
      <c r="F66" s="18" t="s">
        <v>31</v>
      </c>
      <c r="G66" s="19" t="n">
        <f aca="false">G67</f>
        <v>0</v>
      </c>
      <c r="H66" s="19" t="n">
        <f aca="false">H67</f>
        <v>200</v>
      </c>
      <c r="I66" s="19" t="n">
        <f aca="false">I67</f>
        <v>200</v>
      </c>
    </row>
    <row r="67" customFormat="false" ht="30" hidden="false" customHeight="false" outlineLevel="0" collapsed="false">
      <c r="A67" s="23" t="s">
        <v>32</v>
      </c>
      <c r="B67" s="18" t="s">
        <v>35</v>
      </c>
      <c r="C67" s="18" t="s">
        <v>15</v>
      </c>
      <c r="D67" s="18" t="s">
        <v>47</v>
      </c>
      <c r="E67" s="26" t="s">
        <v>75</v>
      </c>
      <c r="F67" s="18" t="s">
        <v>33</v>
      </c>
      <c r="G67" s="19" t="n">
        <v>0</v>
      </c>
      <c r="H67" s="19" t="n">
        <v>200</v>
      </c>
      <c r="I67" s="19" t="n">
        <v>200</v>
      </c>
    </row>
    <row r="68" customFormat="false" ht="30" hidden="false" customHeight="false" outlineLevel="0" collapsed="false">
      <c r="A68" s="22" t="s">
        <v>76</v>
      </c>
      <c r="B68" s="18" t="s">
        <v>35</v>
      </c>
      <c r="C68" s="18" t="s">
        <v>15</v>
      </c>
      <c r="D68" s="18" t="s">
        <v>47</v>
      </c>
      <c r="E68" s="21" t="s">
        <v>77</v>
      </c>
      <c r="F68" s="18"/>
      <c r="G68" s="19" t="n">
        <f aca="false">G69</f>
        <v>445</v>
      </c>
      <c r="H68" s="19" t="n">
        <f aca="false">H69</f>
        <v>485</v>
      </c>
      <c r="I68" s="19" t="n">
        <f aca="false">I69</f>
        <v>579</v>
      </c>
    </row>
    <row r="69" customFormat="false" ht="75" hidden="false" customHeight="false" outlineLevel="0" collapsed="false">
      <c r="A69" s="27" t="s">
        <v>78</v>
      </c>
      <c r="B69" s="18" t="s">
        <v>35</v>
      </c>
      <c r="C69" s="18" t="s">
        <v>15</v>
      </c>
      <c r="D69" s="18" t="s">
        <v>47</v>
      </c>
      <c r="E69" s="21" t="s">
        <v>79</v>
      </c>
      <c r="F69" s="18"/>
      <c r="G69" s="19" t="n">
        <f aca="false">G70</f>
        <v>445</v>
      </c>
      <c r="H69" s="19" t="n">
        <f aca="false">H70</f>
        <v>485</v>
      </c>
      <c r="I69" s="19" t="n">
        <f aca="false">I70</f>
        <v>579</v>
      </c>
    </row>
    <row r="70" customFormat="false" ht="30" hidden="false" customHeight="false" outlineLevel="0" collapsed="false">
      <c r="A70" s="23" t="s">
        <v>30</v>
      </c>
      <c r="B70" s="18" t="s">
        <v>35</v>
      </c>
      <c r="C70" s="18" t="s">
        <v>15</v>
      </c>
      <c r="D70" s="18" t="s">
        <v>47</v>
      </c>
      <c r="E70" s="21" t="s">
        <v>79</v>
      </c>
      <c r="F70" s="18" t="s">
        <v>31</v>
      </c>
      <c r="G70" s="19" t="n">
        <f aca="false">G71</f>
        <v>445</v>
      </c>
      <c r="H70" s="19" t="n">
        <f aca="false">H71</f>
        <v>485</v>
      </c>
      <c r="I70" s="19" t="n">
        <f aca="false">I71</f>
        <v>579</v>
      </c>
    </row>
    <row r="71" customFormat="false" ht="30" hidden="false" customHeight="false" outlineLevel="0" collapsed="false">
      <c r="A71" s="23" t="s">
        <v>32</v>
      </c>
      <c r="B71" s="18" t="s">
        <v>35</v>
      </c>
      <c r="C71" s="18" t="s">
        <v>15</v>
      </c>
      <c r="D71" s="18" t="s">
        <v>47</v>
      </c>
      <c r="E71" s="21" t="s">
        <v>79</v>
      </c>
      <c r="F71" s="18" t="s">
        <v>33</v>
      </c>
      <c r="G71" s="19" t="n">
        <f aca="false">1845-1400</f>
        <v>445</v>
      </c>
      <c r="H71" s="19" t="n">
        <f aca="false">1885-1400</f>
        <v>485</v>
      </c>
      <c r="I71" s="19" t="n">
        <f aca="false">1979-1400</f>
        <v>579</v>
      </c>
    </row>
    <row r="72" customFormat="false" ht="15" hidden="false" customHeight="false" outlineLevel="0" collapsed="false">
      <c r="A72" s="17" t="s">
        <v>80</v>
      </c>
      <c r="B72" s="18" t="s">
        <v>35</v>
      </c>
      <c r="C72" s="18" t="s">
        <v>15</v>
      </c>
      <c r="D72" s="18" t="s">
        <v>81</v>
      </c>
      <c r="E72" s="18"/>
      <c r="F72" s="18"/>
      <c r="G72" s="19" t="n">
        <f aca="false">G73</f>
        <v>300</v>
      </c>
      <c r="H72" s="19" t="n">
        <f aca="false">H73</f>
        <v>1000</v>
      </c>
      <c r="I72" s="19" t="n">
        <f aca="false">I73</f>
        <v>1000</v>
      </c>
    </row>
    <row r="73" customFormat="false" ht="15" hidden="false" customHeight="false" outlineLevel="0" collapsed="false">
      <c r="A73" s="22" t="s">
        <v>82</v>
      </c>
      <c r="B73" s="18" t="s">
        <v>35</v>
      </c>
      <c r="C73" s="18" t="s">
        <v>15</v>
      </c>
      <c r="D73" s="18" t="s">
        <v>81</v>
      </c>
      <c r="E73" s="21" t="s">
        <v>83</v>
      </c>
      <c r="F73" s="19"/>
      <c r="G73" s="19" t="n">
        <f aca="false">G74</f>
        <v>300</v>
      </c>
      <c r="H73" s="19" t="n">
        <f aca="false">H74</f>
        <v>1000</v>
      </c>
      <c r="I73" s="19" t="n">
        <f aca="false">I74</f>
        <v>1000</v>
      </c>
    </row>
    <row r="74" customFormat="false" ht="15" hidden="false" customHeight="false" outlineLevel="0" collapsed="false">
      <c r="A74" s="28" t="s">
        <v>58</v>
      </c>
      <c r="B74" s="18" t="s">
        <v>35</v>
      </c>
      <c r="C74" s="18" t="s">
        <v>15</v>
      </c>
      <c r="D74" s="18" t="s">
        <v>81</v>
      </c>
      <c r="E74" s="21" t="s">
        <v>83</v>
      </c>
      <c r="F74" s="18" t="s">
        <v>59</v>
      </c>
      <c r="G74" s="19" t="n">
        <f aca="false">G75</f>
        <v>300</v>
      </c>
      <c r="H74" s="19" t="n">
        <f aca="false">H75</f>
        <v>1000</v>
      </c>
      <c r="I74" s="19" t="n">
        <f aca="false">I75</f>
        <v>1000</v>
      </c>
    </row>
    <row r="75" customFormat="false" ht="15" hidden="false" customHeight="false" outlineLevel="0" collapsed="false">
      <c r="A75" s="17" t="s">
        <v>84</v>
      </c>
      <c r="B75" s="18" t="s">
        <v>35</v>
      </c>
      <c r="C75" s="18" t="s">
        <v>15</v>
      </c>
      <c r="D75" s="18" t="s">
        <v>81</v>
      </c>
      <c r="E75" s="21" t="s">
        <v>83</v>
      </c>
      <c r="F75" s="18" t="s">
        <v>85</v>
      </c>
      <c r="G75" s="19" t="n">
        <f aca="false">1000-700</f>
        <v>300</v>
      </c>
      <c r="H75" s="19" t="n">
        <v>1000</v>
      </c>
      <c r="I75" s="19" t="n">
        <v>1000</v>
      </c>
    </row>
    <row r="76" customFormat="false" ht="15" hidden="false" customHeight="false" outlineLevel="0" collapsed="false">
      <c r="A76" s="17" t="s">
        <v>86</v>
      </c>
      <c r="B76" s="18" t="s">
        <v>35</v>
      </c>
      <c r="C76" s="18" t="s">
        <v>15</v>
      </c>
      <c r="D76" s="18" t="s">
        <v>87</v>
      </c>
      <c r="E76" s="18"/>
      <c r="F76" s="18"/>
      <c r="G76" s="19" t="n">
        <f aca="false">G77+G85+G112+G166+G156+G98+G172</f>
        <v>144244.9</v>
      </c>
      <c r="H76" s="19" t="n">
        <f aca="false">H77+H85+H112+H166+H156+H98+H172</f>
        <v>142355.8</v>
      </c>
      <c r="I76" s="19" t="n">
        <f aca="false">I77+I85+I112+I166+I156+I98+I172</f>
        <v>144603</v>
      </c>
    </row>
    <row r="77" customFormat="false" ht="15" hidden="false" customHeight="false" outlineLevel="0" collapsed="false">
      <c r="A77" s="20" t="s">
        <v>88</v>
      </c>
      <c r="B77" s="18" t="s">
        <v>35</v>
      </c>
      <c r="C77" s="18" t="s">
        <v>15</v>
      </c>
      <c r="D77" s="18" t="s">
        <v>87</v>
      </c>
      <c r="E77" s="21" t="s">
        <v>89</v>
      </c>
      <c r="F77" s="18"/>
      <c r="G77" s="19" t="n">
        <f aca="false">G78</f>
        <v>1629</v>
      </c>
      <c r="H77" s="19" t="n">
        <f aca="false">H78</f>
        <v>1619</v>
      </c>
      <c r="I77" s="19" t="n">
        <f aca="false">I78</f>
        <v>1620</v>
      </c>
    </row>
    <row r="78" customFormat="false" ht="30" hidden="false" customHeight="false" outlineLevel="0" collapsed="false">
      <c r="A78" s="20" t="s">
        <v>90</v>
      </c>
      <c r="B78" s="18" t="s">
        <v>35</v>
      </c>
      <c r="C78" s="18" t="s">
        <v>15</v>
      </c>
      <c r="D78" s="18" t="s">
        <v>87</v>
      </c>
      <c r="E78" s="21" t="s">
        <v>91</v>
      </c>
      <c r="F78" s="18"/>
      <c r="G78" s="19" t="n">
        <f aca="false">G79</f>
        <v>1629</v>
      </c>
      <c r="H78" s="19" t="n">
        <f aca="false">H79</f>
        <v>1619</v>
      </c>
      <c r="I78" s="19" t="n">
        <f aca="false">I79</f>
        <v>1620</v>
      </c>
    </row>
    <row r="79" customFormat="false" ht="75" hidden="false" customHeight="false" outlineLevel="0" collapsed="false">
      <c r="A79" s="29" t="s">
        <v>92</v>
      </c>
      <c r="B79" s="18" t="s">
        <v>35</v>
      </c>
      <c r="C79" s="18" t="s">
        <v>15</v>
      </c>
      <c r="D79" s="18" t="s">
        <v>87</v>
      </c>
      <c r="E79" s="21" t="s">
        <v>93</v>
      </c>
      <c r="F79" s="18"/>
      <c r="G79" s="19" t="n">
        <f aca="false">G80</f>
        <v>1629</v>
      </c>
      <c r="H79" s="19" t="n">
        <f aca="false">H80</f>
        <v>1619</v>
      </c>
      <c r="I79" s="19" t="n">
        <f aca="false">I80</f>
        <v>1620</v>
      </c>
    </row>
    <row r="80" customFormat="false" ht="75" hidden="false" customHeight="false" outlineLevel="0" collapsed="false">
      <c r="A80" s="29" t="s">
        <v>94</v>
      </c>
      <c r="B80" s="18" t="s">
        <v>35</v>
      </c>
      <c r="C80" s="18" t="s">
        <v>15</v>
      </c>
      <c r="D80" s="18" t="s">
        <v>87</v>
      </c>
      <c r="E80" s="21" t="s">
        <v>95</v>
      </c>
      <c r="F80" s="18"/>
      <c r="G80" s="19" t="n">
        <f aca="false">G81+G83</f>
        <v>1629</v>
      </c>
      <c r="H80" s="19" t="n">
        <f aca="false">H81+H83</f>
        <v>1619</v>
      </c>
      <c r="I80" s="19" t="n">
        <f aca="false">I81+I83</f>
        <v>1620</v>
      </c>
    </row>
    <row r="81" customFormat="false" ht="75" hidden="false" customHeight="false" outlineLevel="0" collapsed="false">
      <c r="A81" s="23" t="s">
        <v>22</v>
      </c>
      <c r="B81" s="18" t="s">
        <v>35</v>
      </c>
      <c r="C81" s="18" t="s">
        <v>15</v>
      </c>
      <c r="D81" s="18" t="s">
        <v>87</v>
      </c>
      <c r="E81" s="21" t="s">
        <v>95</v>
      </c>
      <c r="F81" s="18" t="s">
        <v>23</v>
      </c>
      <c r="G81" s="19" t="n">
        <f aca="false">G82</f>
        <v>1418.4</v>
      </c>
      <c r="H81" s="19" t="n">
        <f aca="false">H82</f>
        <v>1418.4</v>
      </c>
      <c r="I81" s="19" t="n">
        <f aca="false">I82</f>
        <v>1418.4</v>
      </c>
    </row>
    <row r="82" customFormat="false" ht="30" hidden="false" customHeight="false" outlineLevel="0" collapsed="false">
      <c r="A82" s="23" t="s">
        <v>24</v>
      </c>
      <c r="B82" s="18" t="s">
        <v>35</v>
      </c>
      <c r="C82" s="18" t="s">
        <v>15</v>
      </c>
      <c r="D82" s="18" t="s">
        <v>87</v>
      </c>
      <c r="E82" s="21" t="s">
        <v>95</v>
      </c>
      <c r="F82" s="18" t="s">
        <v>25</v>
      </c>
      <c r="G82" s="19" t="n">
        <v>1418.4</v>
      </c>
      <c r="H82" s="19" t="n">
        <v>1418.4</v>
      </c>
      <c r="I82" s="19" t="n">
        <v>1418.4</v>
      </c>
    </row>
    <row r="83" customFormat="false" ht="30" hidden="false" customHeight="false" outlineLevel="0" collapsed="false">
      <c r="A83" s="23" t="s">
        <v>30</v>
      </c>
      <c r="B83" s="18" t="s">
        <v>35</v>
      </c>
      <c r="C83" s="18" t="s">
        <v>15</v>
      </c>
      <c r="D83" s="18" t="s">
        <v>87</v>
      </c>
      <c r="E83" s="21" t="s">
        <v>95</v>
      </c>
      <c r="F83" s="18" t="s">
        <v>31</v>
      </c>
      <c r="G83" s="19" t="n">
        <f aca="false">G84</f>
        <v>210.6</v>
      </c>
      <c r="H83" s="19" t="n">
        <f aca="false">H84</f>
        <v>200.6</v>
      </c>
      <c r="I83" s="19" t="n">
        <f aca="false">I84</f>
        <v>201.6</v>
      </c>
    </row>
    <row r="84" customFormat="false" ht="30" hidden="false" customHeight="false" outlineLevel="0" collapsed="false">
      <c r="A84" s="23" t="s">
        <v>32</v>
      </c>
      <c r="B84" s="18" t="s">
        <v>35</v>
      </c>
      <c r="C84" s="18" t="s">
        <v>15</v>
      </c>
      <c r="D84" s="18" t="s">
        <v>87</v>
      </c>
      <c r="E84" s="21" t="s">
        <v>95</v>
      </c>
      <c r="F84" s="18" t="s">
        <v>33</v>
      </c>
      <c r="G84" s="19" t="n">
        <v>210.6</v>
      </c>
      <c r="H84" s="19" t="n">
        <v>200.6</v>
      </c>
      <c r="I84" s="19" t="n">
        <v>201.6</v>
      </c>
    </row>
    <row r="85" customFormat="false" ht="15" hidden="false" customHeight="false" outlineLevel="0" collapsed="false">
      <c r="A85" s="20" t="s">
        <v>96</v>
      </c>
      <c r="B85" s="18" t="s">
        <v>35</v>
      </c>
      <c r="C85" s="18" t="s">
        <v>15</v>
      </c>
      <c r="D85" s="18" t="s">
        <v>87</v>
      </c>
      <c r="E85" s="21" t="s">
        <v>97</v>
      </c>
      <c r="F85" s="18"/>
      <c r="G85" s="19" t="n">
        <f aca="false">G91+G86</f>
        <v>3074</v>
      </c>
      <c r="H85" s="19" t="n">
        <f aca="false">H91+H86</f>
        <v>3074</v>
      </c>
      <c r="I85" s="19" t="n">
        <f aca="false">I91+I86</f>
        <v>3074</v>
      </c>
    </row>
    <row r="86" customFormat="false" ht="15" hidden="false" customHeight="false" outlineLevel="0" collapsed="false">
      <c r="A86" s="20" t="s">
        <v>98</v>
      </c>
      <c r="B86" s="18" t="s">
        <v>35</v>
      </c>
      <c r="C86" s="18" t="s">
        <v>15</v>
      </c>
      <c r="D86" s="18" t="s">
        <v>87</v>
      </c>
      <c r="E86" s="21" t="s">
        <v>99</v>
      </c>
      <c r="F86" s="18"/>
      <c r="G86" s="19" t="n">
        <f aca="false">G87</f>
        <v>879</v>
      </c>
      <c r="H86" s="19" t="n">
        <f aca="false">H87</f>
        <v>879</v>
      </c>
      <c r="I86" s="19" t="n">
        <f aca="false">I87</f>
        <v>879</v>
      </c>
    </row>
    <row r="87" customFormat="false" ht="45" hidden="false" customHeight="false" outlineLevel="0" collapsed="false">
      <c r="A87" s="20" t="s">
        <v>100</v>
      </c>
      <c r="B87" s="18" t="s">
        <v>35</v>
      </c>
      <c r="C87" s="18" t="s">
        <v>15</v>
      </c>
      <c r="D87" s="18" t="s">
        <v>87</v>
      </c>
      <c r="E87" s="21" t="s">
        <v>101</v>
      </c>
      <c r="F87" s="18"/>
      <c r="G87" s="19" t="n">
        <f aca="false">G88</f>
        <v>879</v>
      </c>
      <c r="H87" s="19" t="n">
        <f aca="false">H88</f>
        <v>879</v>
      </c>
      <c r="I87" s="19" t="n">
        <f aca="false">I88</f>
        <v>879</v>
      </c>
    </row>
    <row r="88" customFormat="false" ht="75" hidden="false" customHeight="false" outlineLevel="0" collapsed="false">
      <c r="A88" s="29" t="s">
        <v>102</v>
      </c>
      <c r="B88" s="18" t="s">
        <v>35</v>
      </c>
      <c r="C88" s="18" t="s">
        <v>15</v>
      </c>
      <c r="D88" s="18" t="s">
        <v>87</v>
      </c>
      <c r="E88" s="21" t="s">
        <v>103</v>
      </c>
      <c r="F88" s="18"/>
      <c r="G88" s="30" t="n">
        <f aca="false">G89</f>
        <v>879</v>
      </c>
      <c r="H88" s="30" t="n">
        <f aca="false">H89</f>
        <v>879</v>
      </c>
      <c r="I88" s="30" t="n">
        <f aca="false">I89</f>
        <v>879</v>
      </c>
    </row>
    <row r="89" customFormat="false" ht="75" hidden="false" customHeight="false" outlineLevel="0" collapsed="false">
      <c r="A89" s="23" t="s">
        <v>22</v>
      </c>
      <c r="B89" s="18" t="s">
        <v>35</v>
      </c>
      <c r="C89" s="18" t="s">
        <v>15</v>
      </c>
      <c r="D89" s="18" t="s">
        <v>87</v>
      </c>
      <c r="E89" s="21" t="s">
        <v>103</v>
      </c>
      <c r="F89" s="18" t="s">
        <v>23</v>
      </c>
      <c r="G89" s="30" t="n">
        <f aca="false">G90</f>
        <v>879</v>
      </c>
      <c r="H89" s="30" t="n">
        <f aca="false">H90</f>
        <v>879</v>
      </c>
      <c r="I89" s="30" t="n">
        <f aca="false">I90</f>
        <v>879</v>
      </c>
    </row>
    <row r="90" customFormat="false" ht="15" hidden="false" customHeight="false" outlineLevel="0" collapsed="false">
      <c r="A90" s="25" t="s">
        <v>104</v>
      </c>
      <c r="B90" s="18" t="s">
        <v>35</v>
      </c>
      <c r="C90" s="18" t="s">
        <v>15</v>
      </c>
      <c r="D90" s="18" t="s">
        <v>87</v>
      </c>
      <c r="E90" s="21" t="s">
        <v>103</v>
      </c>
      <c r="F90" s="18" t="s">
        <v>13</v>
      </c>
      <c r="G90" s="30" t="n">
        <v>879</v>
      </c>
      <c r="H90" s="30" t="n">
        <v>879</v>
      </c>
      <c r="I90" s="30" t="n">
        <v>879</v>
      </c>
    </row>
    <row r="91" customFormat="false" ht="15" hidden="false" customHeight="false" outlineLevel="0" collapsed="false">
      <c r="A91" s="20" t="s">
        <v>105</v>
      </c>
      <c r="B91" s="18" t="s">
        <v>35</v>
      </c>
      <c r="C91" s="18" t="s">
        <v>15</v>
      </c>
      <c r="D91" s="18" t="s">
        <v>87</v>
      </c>
      <c r="E91" s="21" t="s">
        <v>106</v>
      </c>
      <c r="F91" s="18"/>
      <c r="G91" s="19" t="n">
        <f aca="false">G92</f>
        <v>2195</v>
      </c>
      <c r="H91" s="19" t="n">
        <f aca="false">H92</f>
        <v>2195</v>
      </c>
      <c r="I91" s="19" t="n">
        <f aca="false">I92</f>
        <v>2195</v>
      </c>
    </row>
    <row r="92" customFormat="false" ht="75" hidden="false" customHeight="false" outlineLevel="0" collapsed="false">
      <c r="A92" s="20" t="s">
        <v>107</v>
      </c>
      <c r="B92" s="18" t="s">
        <v>35</v>
      </c>
      <c r="C92" s="18" t="s">
        <v>15</v>
      </c>
      <c r="D92" s="18" t="s">
        <v>87</v>
      </c>
      <c r="E92" s="21" t="s">
        <v>108</v>
      </c>
      <c r="F92" s="18"/>
      <c r="G92" s="19" t="n">
        <f aca="false">G93</f>
        <v>2195</v>
      </c>
      <c r="H92" s="19" t="n">
        <f aca="false">H93</f>
        <v>2195</v>
      </c>
      <c r="I92" s="19" t="n">
        <f aca="false">I93</f>
        <v>2195</v>
      </c>
    </row>
    <row r="93" customFormat="false" ht="60" hidden="false" customHeight="false" outlineLevel="0" collapsed="false">
      <c r="A93" s="23" t="s">
        <v>109</v>
      </c>
      <c r="B93" s="18" t="s">
        <v>35</v>
      </c>
      <c r="C93" s="18" t="s">
        <v>15</v>
      </c>
      <c r="D93" s="18" t="s">
        <v>87</v>
      </c>
      <c r="E93" s="21" t="s">
        <v>110</v>
      </c>
      <c r="F93" s="18"/>
      <c r="G93" s="19" t="n">
        <f aca="false">G94+G96</f>
        <v>2195</v>
      </c>
      <c r="H93" s="19" t="n">
        <f aca="false">H94+H96</f>
        <v>2195</v>
      </c>
      <c r="I93" s="19" t="n">
        <f aca="false">I94+I96</f>
        <v>2195</v>
      </c>
    </row>
    <row r="94" customFormat="false" ht="75" hidden="false" customHeight="false" outlineLevel="0" collapsed="false">
      <c r="A94" s="23" t="s">
        <v>22</v>
      </c>
      <c r="B94" s="18" t="s">
        <v>35</v>
      </c>
      <c r="C94" s="18" t="s">
        <v>15</v>
      </c>
      <c r="D94" s="18" t="s">
        <v>87</v>
      </c>
      <c r="E94" s="21" t="s">
        <v>110</v>
      </c>
      <c r="F94" s="18" t="s">
        <v>23</v>
      </c>
      <c r="G94" s="19" t="n">
        <f aca="false">G95</f>
        <v>1869</v>
      </c>
      <c r="H94" s="19" t="n">
        <f aca="false">H95</f>
        <v>1869</v>
      </c>
      <c r="I94" s="19" t="n">
        <f aca="false">I95</f>
        <v>1869</v>
      </c>
    </row>
    <row r="95" customFormat="false" ht="30" hidden="false" customHeight="false" outlineLevel="0" collapsed="false">
      <c r="A95" s="23" t="s">
        <v>24</v>
      </c>
      <c r="B95" s="18" t="s">
        <v>35</v>
      </c>
      <c r="C95" s="18" t="s">
        <v>15</v>
      </c>
      <c r="D95" s="18" t="s">
        <v>87</v>
      </c>
      <c r="E95" s="21" t="s">
        <v>110</v>
      </c>
      <c r="F95" s="18" t="s">
        <v>25</v>
      </c>
      <c r="G95" s="19" t="n">
        <v>1869</v>
      </c>
      <c r="H95" s="19" t="n">
        <v>1869</v>
      </c>
      <c r="I95" s="19" t="n">
        <v>1869</v>
      </c>
    </row>
    <row r="96" customFormat="false" ht="30" hidden="false" customHeight="false" outlineLevel="0" collapsed="false">
      <c r="A96" s="23" t="s">
        <v>30</v>
      </c>
      <c r="B96" s="18" t="s">
        <v>35</v>
      </c>
      <c r="C96" s="18" t="s">
        <v>15</v>
      </c>
      <c r="D96" s="18" t="s">
        <v>87</v>
      </c>
      <c r="E96" s="21" t="s">
        <v>110</v>
      </c>
      <c r="F96" s="18" t="s">
        <v>31</v>
      </c>
      <c r="G96" s="19" t="n">
        <f aca="false">G97</f>
        <v>326</v>
      </c>
      <c r="H96" s="19" t="n">
        <f aca="false">H97</f>
        <v>326</v>
      </c>
      <c r="I96" s="19" t="n">
        <f aca="false">I97</f>
        <v>326</v>
      </c>
    </row>
    <row r="97" customFormat="false" ht="30" hidden="false" customHeight="false" outlineLevel="0" collapsed="false">
      <c r="A97" s="23" t="s">
        <v>32</v>
      </c>
      <c r="B97" s="18" t="s">
        <v>35</v>
      </c>
      <c r="C97" s="18" t="s">
        <v>15</v>
      </c>
      <c r="D97" s="18" t="s">
        <v>87</v>
      </c>
      <c r="E97" s="21" t="s">
        <v>110</v>
      </c>
      <c r="F97" s="18" t="s">
        <v>33</v>
      </c>
      <c r="G97" s="19" t="n">
        <v>326</v>
      </c>
      <c r="H97" s="19" t="n">
        <v>326</v>
      </c>
      <c r="I97" s="19" t="n">
        <v>326</v>
      </c>
    </row>
    <row r="98" customFormat="false" ht="30" hidden="false" customHeight="false" outlineLevel="0" collapsed="false">
      <c r="A98" s="20" t="s">
        <v>111</v>
      </c>
      <c r="B98" s="18" t="s">
        <v>35</v>
      </c>
      <c r="C98" s="18" t="s">
        <v>15</v>
      </c>
      <c r="D98" s="18" t="s">
        <v>87</v>
      </c>
      <c r="E98" s="21" t="s">
        <v>112</v>
      </c>
      <c r="F98" s="18"/>
      <c r="G98" s="19" t="n">
        <f aca="false">G99+G107</f>
        <v>6019.9</v>
      </c>
      <c r="H98" s="19" t="n">
        <f aca="false">H99+H107</f>
        <v>6140.3</v>
      </c>
      <c r="I98" s="19" t="n">
        <f aca="false">I99+I107</f>
        <v>6140.3</v>
      </c>
    </row>
    <row r="99" customFormat="false" ht="30" hidden="false" customHeight="false" outlineLevel="0" collapsed="false">
      <c r="A99" s="20" t="s">
        <v>113</v>
      </c>
      <c r="B99" s="18" t="s">
        <v>35</v>
      </c>
      <c r="C99" s="18" t="s">
        <v>15</v>
      </c>
      <c r="D99" s="18" t="s">
        <v>87</v>
      </c>
      <c r="E99" s="21" t="s">
        <v>114</v>
      </c>
      <c r="F99" s="18"/>
      <c r="G99" s="19" t="n">
        <f aca="false">G100</f>
        <v>1159.2</v>
      </c>
      <c r="H99" s="19" t="n">
        <f aca="false">H100</f>
        <v>879.6</v>
      </c>
      <c r="I99" s="19" t="n">
        <f aca="false">I100</f>
        <v>879.6</v>
      </c>
    </row>
    <row r="100" customFormat="false" ht="45" hidden="false" customHeight="false" outlineLevel="0" collapsed="false">
      <c r="A100" s="29" t="s">
        <v>115</v>
      </c>
      <c r="B100" s="18" t="s">
        <v>35</v>
      </c>
      <c r="C100" s="18" t="s">
        <v>15</v>
      </c>
      <c r="D100" s="18" t="s">
        <v>87</v>
      </c>
      <c r="E100" s="21" t="s">
        <v>116</v>
      </c>
      <c r="F100" s="18"/>
      <c r="G100" s="19" t="n">
        <f aca="false">G101+G104</f>
        <v>1159.2</v>
      </c>
      <c r="H100" s="19" t="n">
        <f aca="false">H101+H104</f>
        <v>879.6</v>
      </c>
      <c r="I100" s="19" t="n">
        <f aca="false">I101+I104</f>
        <v>879.6</v>
      </c>
    </row>
    <row r="101" customFormat="false" ht="75" hidden="false" customHeight="false" outlineLevel="0" collapsed="false">
      <c r="A101" s="20" t="s">
        <v>117</v>
      </c>
      <c r="B101" s="18" t="s">
        <v>35</v>
      </c>
      <c r="C101" s="18" t="s">
        <v>15</v>
      </c>
      <c r="D101" s="18" t="s">
        <v>87</v>
      </c>
      <c r="E101" s="21" t="s">
        <v>118</v>
      </c>
      <c r="F101" s="18"/>
      <c r="G101" s="19" t="n">
        <f aca="false">G102</f>
        <v>100</v>
      </c>
      <c r="H101" s="19" t="n">
        <f aca="false">H102</f>
        <v>0</v>
      </c>
      <c r="I101" s="19" t="n">
        <f aca="false">I102</f>
        <v>0</v>
      </c>
    </row>
    <row r="102" customFormat="false" ht="30" hidden="false" customHeight="false" outlineLevel="0" collapsed="false">
      <c r="A102" s="23" t="s">
        <v>119</v>
      </c>
      <c r="B102" s="18" t="s">
        <v>35</v>
      </c>
      <c r="C102" s="18" t="s">
        <v>15</v>
      </c>
      <c r="D102" s="18" t="s">
        <v>87</v>
      </c>
      <c r="E102" s="21" t="s">
        <v>118</v>
      </c>
      <c r="F102" s="18" t="s">
        <v>120</v>
      </c>
      <c r="G102" s="19" t="n">
        <f aca="false">G103</f>
        <v>100</v>
      </c>
      <c r="H102" s="19" t="n">
        <f aca="false">H103</f>
        <v>0</v>
      </c>
      <c r="I102" s="19" t="n">
        <f aca="false">I103</f>
        <v>0</v>
      </c>
    </row>
    <row r="103" customFormat="false" ht="15" hidden="false" customHeight="false" outlineLevel="0" collapsed="false">
      <c r="A103" s="23" t="s">
        <v>121</v>
      </c>
      <c r="B103" s="18" t="s">
        <v>35</v>
      </c>
      <c r="C103" s="18" t="s">
        <v>15</v>
      </c>
      <c r="D103" s="18" t="s">
        <v>87</v>
      </c>
      <c r="E103" s="21" t="s">
        <v>118</v>
      </c>
      <c r="F103" s="18" t="s">
        <v>122</v>
      </c>
      <c r="G103" s="19" t="n">
        <v>100</v>
      </c>
      <c r="H103" s="19" t="n">
        <v>0</v>
      </c>
      <c r="I103" s="19" t="n">
        <v>0</v>
      </c>
    </row>
    <row r="104" customFormat="false" ht="15" hidden="false" customHeight="false" outlineLevel="0" collapsed="false">
      <c r="A104" s="23" t="s">
        <v>123</v>
      </c>
      <c r="B104" s="18" t="s">
        <v>35</v>
      </c>
      <c r="C104" s="18" t="s">
        <v>15</v>
      </c>
      <c r="D104" s="18" t="s">
        <v>87</v>
      </c>
      <c r="E104" s="21" t="s">
        <v>124</v>
      </c>
      <c r="F104" s="18"/>
      <c r="G104" s="19" t="n">
        <f aca="false">G105</f>
        <v>1059.2</v>
      </c>
      <c r="H104" s="19" t="n">
        <f aca="false">H105</f>
        <v>879.6</v>
      </c>
      <c r="I104" s="19" t="n">
        <f aca="false">I105</f>
        <v>879.6</v>
      </c>
    </row>
    <row r="105" customFormat="false" ht="30" hidden="false" customHeight="false" outlineLevel="0" collapsed="false">
      <c r="A105" s="23" t="s">
        <v>119</v>
      </c>
      <c r="B105" s="18" t="s">
        <v>35</v>
      </c>
      <c r="C105" s="18" t="s">
        <v>15</v>
      </c>
      <c r="D105" s="18" t="s">
        <v>87</v>
      </c>
      <c r="E105" s="21" t="s">
        <v>124</v>
      </c>
      <c r="F105" s="18" t="s">
        <v>120</v>
      </c>
      <c r="G105" s="19" t="n">
        <f aca="false">G106</f>
        <v>1059.2</v>
      </c>
      <c r="H105" s="19" t="n">
        <f aca="false">H106</f>
        <v>879.6</v>
      </c>
      <c r="I105" s="19" t="n">
        <f aca="false">I106</f>
        <v>879.6</v>
      </c>
    </row>
    <row r="106" customFormat="false" ht="15" hidden="false" customHeight="false" outlineLevel="0" collapsed="false">
      <c r="A106" s="23" t="s">
        <v>121</v>
      </c>
      <c r="B106" s="18" t="s">
        <v>35</v>
      </c>
      <c r="C106" s="18" t="s">
        <v>15</v>
      </c>
      <c r="D106" s="18" t="s">
        <v>87</v>
      </c>
      <c r="E106" s="21" t="s">
        <v>124</v>
      </c>
      <c r="F106" s="18" t="s">
        <v>122</v>
      </c>
      <c r="G106" s="19" t="n">
        <f aca="false">1168.3-109.1</f>
        <v>1059.2</v>
      </c>
      <c r="H106" s="19" t="n">
        <v>879.6</v>
      </c>
      <c r="I106" s="19" t="n">
        <v>879.6</v>
      </c>
    </row>
    <row r="107" customFormat="false" ht="15" hidden="false" customHeight="false" outlineLevel="0" collapsed="false">
      <c r="A107" s="29" t="s">
        <v>125</v>
      </c>
      <c r="B107" s="18" t="s">
        <v>35</v>
      </c>
      <c r="C107" s="18" t="s">
        <v>15</v>
      </c>
      <c r="D107" s="18" t="s">
        <v>87</v>
      </c>
      <c r="E107" s="21" t="s">
        <v>126</v>
      </c>
      <c r="F107" s="18"/>
      <c r="G107" s="19" t="n">
        <f aca="false">G108</f>
        <v>4860.7</v>
      </c>
      <c r="H107" s="19" t="n">
        <f aca="false">H108</f>
        <v>5260.7</v>
      </c>
      <c r="I107" s="19" t="n">
        <f aca="false">I108</f>
        <v>5260.7</v>
      </c>
    </row>
    <row r="108" customFormat="false" ht="45" hidden="false" customHeight="false" outlineLevel="0" collapsed="false">
      <c r="A108" s="29" t="s">
        <v>42</v>
      </c>
      <c r="B108" s="18" t="s">
        <v>35</v>
      </c>
      <c r="C108" s="18" t="s">
        <v>15</v>
      </c>
      <c r="D108" s="18" t="s">
        <v>87</v>
      </c>
      <c r="E108" s="21" t="s">
        <v>127</v>
      </c>
      <c r="F108" s="18"/>
      <c r="G108" s="19" t="n">
        <f aca="false">G109</f>
        <v>4860.7</v>
      </c>
      <c r="H108" s="19" t="n">
        <f aca="false">H109</f>
        <v>5260.7</v>
      </c>
      <c r="I108" s="19" t="n">
        <f aca="false">I109</f>
        <v>5260.7</v>
      </c>
    </row>
    <row r="109" customFormat="false" ht="30" hidden="false" customHeight="false" outlineLevel="0" collapsed="false">
      <c r="A109" s="31" t="s">
        <v>128</v>
      </c>
      <c r="B109" s="18" t="s">
        <v>35</v>
      </c>
      <c r="C109" s="18" t="s">
        <v>15</v>
      </c>
      <c r="D109" s="18" t="s">
        <v>87</v>
      </c>
      <c r="E109" s="21" t="s">
        <v>129</v>
      </c>
      <c r="F109" s="18"/>
      <c r="G109" s="19" t="n">
        <f aca="false">G110</f>
        <v>4860.7</v>
      </c>
      <c r="H109" s="19" t="n">
        <f aca="false">H110</f>
        <v>5260.7</v>
      </c>
      <c r="I109" s="19" t="n">
        <f aca="false">I110</f>
        <v>5260.7</v>
      </c>
    </row>
    <row r="110" customFormat="false" ht="75" hidden="false" customHeight="false" outlineLevel="0" collapsed="false">
      <c r="A110" s="23" t="s">
        <v>22</v>
      </c>
      <c r="B110" s="18" t="s">
        <v>35</v>
      </c>
      <c r="C110" s="18" t="s">
        <v>15</v>
      </c>
      <c r="D110" s="18" t="s">
        <v>87</v>
      </c>
      <c r="E110" s="21" t="s">
        <v>129</v>
      </c>
      <c r="F110" s="18" t="s">
        <v>23</v>
      </c>
      <c r="G110" s="19" t="n">
        <f aca="false">G111</f>
        <v>4860.7</v>
      </c>
      <c r="H110" s="19" t="n">
        <f aca="false">H111</f>
        <v>5260.7</v>
      </c>
      <c r="I110" s="19" t="n">
        <f aca="false">I111</f>
        <v>5260.7</v>
      </c>
    </row>
    <row r="111" customFormat="false" ht="15" hidden="false" customHeight="false" outlineLevel="0" collapsed="false">
      <c r="A111" s="23" t="s">
        <v>104</v>
      </c>
      <c r="B111" s="18" t="s">
        <v>35</v>
      </c>
      <c r="C111" s="18" t="s">
        <v>15</v>
      </c>
      <c r="D111" s="18" t="s">
        <v>87</v>
      </c>
      <c r="E111" s="21" t="s">
        <v>129</v>
      </c>
      <c r="F111" s="18" t="s">
        <v>13</v>
      </c>
      <c r="G111" s="19" t="n">
        <f aca="false">5260.7-400</f>
        <v>4860.7</v>
      </c>
      <c r="H111" s="19" t="n">
        <v>5260.7</v>
      </c>
      <c r="I111" s="19" t="n">
        <v>5260.7</v>
      </c>
    </row>
    <row r="112" customFormat="false" ht="30" hidden="false" customHeight="false" outlineLevel="0" collapsed="false">
      <c r="A112" s="20" t="s">
        <v>38</v>
      </c>
      <c r="B112" s="18" t="s">
        <v>35</v>
      </c>
      <c r="C112" s="18" t="s">
        <v>15</v>
      </c>
      <c r="D112" s="18" t="s">
        <v>87</v>
      </c>
      <c r="E112" s="21" t="s">
        <v>39</v>
      </c>
      <c r="F112" s="24"/>
      <c r="G112" s="19" t="n">
        <f aca="false">G113+G127</f>
        <v>85846.2</v>
      </c>
      <c r="H112" s="19" t="n">
        <f aca="false">H113+H127</f>
        <v>83906.7</v>
      </c>
      <c r="I112" s="19" t="n">
        <f aca="false">I113+I127</f>
        <v>85593.9</v>
      </c>
    </row>
    <row r="113" customFormat="false" ht="15" hidden="false" customHeight="false" outlineLevel="0" collapsed="false">
      <c r="A113" s="20" t="s">
        <v>130</v>
      </c>
      <c r="B113" s="18" t="s">
        <v>35</v>
      </c>
      <c r="C113" s="18" t="s">
        <v>15</v>
      </c>
      <c r="D113" s="18" t="s">
        <v>87</v>
      </c>
      <c r="E113" s="21" t="s">
        <v>131</v>
      </c>
      <c r="F113" s="24"/>
      <c r="G113" s="19" t="n">
        <f aca="false">G114+G121</f>
        <v>19987.8</v>
      </c>
      <c r="H113" s="19" t="n">
        <f aca="false">H114+H121</f>
        <v>19241.9</v>
      </c>
      <c r="I113" s="19" t="n">
        <f aca="false">I114+I121</f>
        <v>20928.6</v>
      </c>
    </row>
    <row r="114" customFormat="false" ht="45" hidden="false" customHeight="false" outlineLevel="0" collapsed="false">
      <c r="A114" s="29" t="s">
        <v>132</v>
      </c>
      <c r="B114" s="18" t="s">
        <v>35</v>
      </c>
      <c r="C114" s="18" t="s">
        <v>15</v>
      </c>
      <c r="D114" s="18" t="s">
        <v>87</v>
      </c>
      <c r="E114" s="21" t="s">
        <v>133</v>
      </c>
      <c r="F114" s="24"/>
      <c r="G114" s="19" t="n">
        <f aca="false">G115+G118</f>
        <v>19003.8</v>
      </c>
      <c r="H114" s="19" t="n">
        <f aca="false">H115+H118</f>
        <v>18257.9</v>
      </c>
      <c r="I114" s="19" t="n">
        <f aca="false">I115+I118</f>
        <v>19944.6</v>
      </c>
    </row>
    <row r="115" customFormat="false" ht="45" hidden="false" customHeight="false" outlineLevel="0" collapsed="false">
      <c r="A115" s="22" t="s">
        <v>134</v>
      </c>
      <c r="B115" s="18" t="s">
        <v>35</v>
      </c>
      <c r="C115" s="18" t="s">
        <v>15</v>
      </c>
      <c r="D115" s="18" t="s">
        <v>87</v>
      </c>
      <c r="E115" s="21" t="s">
        <v>135</v>
      </c>
      <c r="F115" s="24"/>
      <c r="G115" s="19" t="n">
        <f aca="false">G116</f>
        <v>7914.8</v>
      </c>
      <c r="H115" s="19" t="n">
        <f aca="false">H116</f>
        <v>7055.6</v>
      </c>
      <c r="I115" s="19" t="n">
        <f aca="false">I116</f>
        <v>7055.6</v>
      </c>
    </row>
    <row r="116" customFormat="false" ht="30" hidden="false" customHeight="false" outlineLevel="0" collapsed="false">
      <c r="A116" s="23" t="s">
        <v>30</v>
      </c>
      <c r="B116" s="18" t="s">
        <v>35</v>
      </c>
      <c r="C116" s="18" t="s">
        <v>15</v>
      </c>
      <c r="D116" s="18" t="s">
        <v>87</v>
      </c>
      <c r="E116" s="21" t="s">
        <v>135</v>
      </c>
      <c r="F116" s="18" t="n">
        <v>200</v>
      </c>
      <c r="G116" s="19" t="n">
        <f aca="false">G117</f>
        <v>7914.8</v>
      </c>
      <c r="H116" s="19" t="n">
        <f aca="false">H117</f>
        <v>7055.6</v>
      </c>
      <c r="I116" s="19" t="n">
        <f aca="false">I117</f>
        <v>7055.6</v>
      </c>
    </row>
    <row r="117" customFormat="false" ht="30" hidden="false" customHeight="false" outlineLevel="0" collapsed="false">
      <c r="A117" s="23" t="s">
        <v>32</v>
      </c>
      <c r="B117" s="18" t="s">
        <v>35</v>
      </c>
      <c r="C117" s="18" t="s">
        <v>15</v>
      </c>
      <c r="D117" s="18" t="s">
        <v>87</v>
      </c>
      <c r="E117" s="21" t="s">
        <v>135</v>
      </c>
      <c r="F117" s="18" t="n">
        <v>240</v>
      </c>
      <c r="G117" s="19" t="n">
        <f aca="false">9055.6-2000-205.6+1634.8-570</f>
        <v>7914.8</v>
      </c>
      <c r="H117" s="19" t="n">
        <f aca="false">9055.6-2000</f>
        <v>7055.6</v>
      </c>
      <c r="I117" s="19" t="n">
        <f aca="false">9055.6-2000</f>
        <v>7055.6</v>
      </c>
    </row>
    <row r="118" customFormat="false" ht="30" hidden="false" customHeight="false" outlineLevel="0" collapsed="false">
      <c r="A118" s="20" t="s">
        <v>136</v>
      </c>
      <c r="B118" s="18" t="s">
        <v>35</v>
      </c>
      <c r="C118" s="18" t="s">
        <v>15</v>
      </c>
      <c r="D118" s="18" t="s">
        <v>87</v>
      </c>
      <c r="E118" s="21" t="s">
        <v>137</v>
      </c>
      <c r="F118" s="24"/>
      <c r="G118" s="19" t="n">
        <f aca="false">G119</f>
        <v>11089</v>
      </c>
      <c r="H118" s="19" t="n">
        <f aca="false">H119</f>
        <v>11202.3</v>
      </c>
      <c r="I118" s="19" t="n">
        <f aca="false">I119</f>
        <v>12889</v>
      </c>
    </row>
    <row r="119" customFormat="false" ht="30" hidden="false" customHeight="false" outlineLevel="0" collapsed="false">
      <c r="A119" s="23" t="s">
        <v>30</v>
      </c>
      <c r="B119" s="18" t="s">
        <v>35</v>
      </c>
      <c r="C119" s="18" t="s">
        <v>15</v>
      </c>
      <c r="D119" s="18" t="s">
        <v>87</v>
      </c>
      <c r="E119" s="21" t="s">
        <v>137</v>
      </c>
      <c r="F119" s="18" t="n">
        <v>200</v>
      </c>
      <c r="G119" s="19" t="n">
        <f aca="false">G120</f>
        <v>11089</v>
      </c>
      <c r="H119" s="19" t="n">
        <f aca="false">H120</f>
        <v>11202.3</v>
      </c>
      <c r="I119" s="19" t="n">
        <f aca="false">I120</f>
        <v>12889</v>
      </c>
    </row>
    <row r="120" customFormat="false" ht="30" hidden="false" customHeight="false" outlineLevel="0" collapsed="false">
      <c r="A120" s="23" t="s">
        <v>32</v>
      </c>
      <c r="B120" s="18" t="s">
        <v>35</v>
      </c>
      <c r="C120" s="18" t="s">
        <v>15</v>
      </c>
      <c r="D120" s="18" t="s">
        <v>87</v>
      </c>
      <c r="E120" s="21" t="s">
        <v>137</v>
      </c>
      <c r="F120" s="18" t="n">
        <v>240</v>
      </c>
      <c r="G120" s="19" t="n">
        <f aca="false">12889-1800</f>
        <v>11089</v>
      </c>
      <c r="H120" s="19" t="n">
        <f aca="false">12889-1686.7</f>
        <v>11202.3</v>
      </c>
      <c r="I120" s="19" t="n">
        <v>12889</v>
      </c>
    </row>
    <row r="121" customFormat="false" ht="45" hidden="false" customHeight="false" outlineLevel="0" collapsed="false">
      <c r="A121" s="29" t="s">
        <v>138</v>
      </c>
      <c r="B121" s="18" t="s">
        <v>35</v>
      </c>
      <c r="C121" s="18" t="s">
        <v>15</v>
      </c>
      <c r="D121" s="18" t="s">
        <v>87</v>
      </c>
      <c r="E121" s="21" t="s">
        <v>139</v>
      </c>
      <c r="F121" s="24"/>
      <c r="G121" s="19" t="n">
        <f aca="false">G122</f>
        <v>984</v>
      </c>
      <c r="H121" s="19" t="n">
        <f aca="false">H122</f>
        <v>984</v>
      </c>
      <c r="I121" s="19" t="n">
        <f aca="false">I122</f>
        <v>984</v>
      </c>
    </row>
    <row r="122" customFormat="false" ht="30" hidden="false" customHeight="false" outlineLevel="0" collapsed="false">
      <c r="A122" s="29" t="s">
        <v>140</v>
      </c>
      <c r="B122" s="18" t="s">
        <v>35</v>
      </c>
      <c r="C122" s="18" t="s">
        <v>15</v>
      </c>
      <c r="D122" s="18" t="s">
        <v>87</v>
      </c>
      <c r="E122" s="21" t="s">
        <v>141</v>
      </c>
      <c r="F122" s="24"/>
      <c r="G122" s="19" t="n">
        <f aca="false">G123+G125</f>
        <v>984</v>
      </c>
      <c r="H122" s="19" t="n">
        <f aca="false">H123+H125</f>
        <v>984</v>
      </c>
      <c r="I122" s="19" t="n">
        <f aca="false">I123+I125</f>
        <v>984</v>
      </c>
    </row>
    <row r="123" customFormat="false" ht="75" hidden="false" customHeight="false" outlineLevel="0" collapsed="false">
      <c r="A123" s="25" t="s">
        <v>22</v>
      </c>
      <c r="B123" s="18" t="s">
        <v>35</v>
      </c>
      <c r="C123" s="18" t="s">
        <v>15</v>
      </c>
      <c r="D123" s="18" t="s">
        <v>87</v>
      </c>
      <c r="E123" s="21" t="s">
        <v>141</v>
      </c>
      <c r="F123" s="18" t="s">
        <v>23</v>
      </c>
      <c r="G123" s="19" t="n">
        <f aca="false">G124</f>
        <v>880.8</v>
      </c>
      <c r="H123" s="19" t="n">
        <f aca="false">H124</f>
        <v>880.8</v>
      </c>
      <c r="I123" s="19" t="n">
        <f aca="false">I124</f>
        <v>880.8</v>
      </c>
    </row>
    <row r="124" customFormat="false" ht="30" hidden="false" customHeight="false" outlineLevel="0" collapsed="false">
      <c r="A124" s="25" t="s">
        <v>24</v>
      </c>
      <c r="B124" s="18" t="s">
        <v>35</v>
      </c>
      <c r="C124" s="18" t="s">
        <v>15</v>
      </c>
      <c r="D124" s="18" t="s">
        <v>87</v>
      </c>
      <c r="E124" s="21" t="s">
        <v>141</v>
      </c>
      <c r="F124" s="18" t="s">
        <v>25</v>
      </c>
      <c r="G124" s="19" t="n">
        <v>880.8</v>
      </c>
      <c r="H124" s="19" t="n">
        <v>880.8</v>
      </c>
      <c r="I124" s="19" t="n">
        <v>880.8</v>
      </c>
    </row>
    <row r="125" customFormat="false" ht="30" hidden="false" customHeight="false" outlineLevel="0" collapsed="false">
      <c r="A125" s="23" t="s">
        <v>30</v>
      </c>
      <c r="B125" s="18" t="s">
        <v>35</v>
      </c>
      <c r="C125" s="18" t="s">
        <v>15</v>
      </c>
      <c r="D125" s="18" t="s">
        <v>87</v>
      </c>
      <c r="E125" s="21" t="s">
        <v>141</v>
      </c>
      <c r="F125" s="18" t="n">
        <v>200</v>
      </c>
      <c r="G125" s="19" t="n">
        <f aca="false">G126</f>
        <v>103.2</v>
      </c>
      <c r="H125" s="19" t="n">
        <f aca="false">H126</f>
        <v>103.2</v>
      </c>
      <c r="I125" s="19" t="n">
        <f aca="false">I126</f>
        <v>103.2</v>
      </c>
    </row>
    <row r="126" customFormat="false" ht="30" hidden="false" customHeight="false" outlineLevel="0" collapsed="false">
      <c r="A126" s="23" t="s">
        <v>32</v>
      </c>
      <c r="B126" s="18" t="s">
        <v>35</v>
      </c>
      <c r="C126" s="18" t="s">
        <v>15</v>
      </c>
      <c r="D126" s="18" t="s">
        <v>87</v>
      </c>
      <c r="E126" s="21" t="s">
        <v>141</v>
      </c>
      <c r="F126" s="18" t="n">
        <v>240</v>
      </c>
      <c r="G126" s="19" t="n">
        <v>103.2</v>
      </c>
      <c r="H126" s="19" t="n">
        <v>103.2</v>
      </c>
      <c r="I126" s="19" t="n">
        <v>103.2</v>
      </c>
    </row>
    <row r="127" customFormat="false" ht="15" hidden="false" customHeight="false" outlineLevel="0" collapsed="false">
      <c r="A127" s="20" t="s">
        <v>40</v>
      </c>
      <c r="B127" s="18" t="s">
        <v>35</v>
      </c>
      <c r="C127" s="18" t="s">
        <v>15</v>
      </c>
      <c r="D127" s="18" t="s">
        <v>87</v>
      </c>
      <c r="E127" s="21" t="s">
        <v>41</v>
      </c>
      <c r="F127" s="18"/>
      <c r="G127" s="19" t="n">
        <f aca="false">G128</f>
        <v>65858.4</v>
      </c>
      <c r="H127" s="19" t="n">
        <f aca="false">H128</f>
        <v>64664.8</v>
      </c>
      <c r="I127" s="19" t="n">
        <f aca="false">I128</f>
        <v>64665.3</v>
      </c>
    </row>
    <row r="128" customFormat="false" ht="45" hidden="false" customHeight="false" outlineLevel="0" collapsed="false">
      <c r="A128" s="20" t="s">
        <v>42</v>
      </c>
      <c r="B128" s="18" t="s">
        <v>35</v>
      </c>
      <c r="C128" s="18" t="s">
        <v>15</v>
      </c>
      <c r="D128" s="18" t="s">
        <v>87</v>
      </c>
      <c r="E128" s="21" t="s">
        <v>43</v>
      </c>
      <c r="F128" s="18"/>
      <c r="G128" s="19" t="n">
        <f aca="false">G129+G140+G149+G136</f>
        <v>65858.4</v>
      </c>
      <c r="H128" s="19" t="n">
        <f aca="false">H129+H140+H149+H136</f>
        <v>64664.8</v>
      </c>
      <c r="I128" s="19" t="n">
        <f aca="false">I129+I140+I149+I136</f>
        <v>64665.3</v>
      </c>
    </row>
    <row r="129" customFormat="false" ht="30" hidden="false" customHeight="false" outlineLevel="0" collapsed="false">
      <c r="A129" s="20" t="s">
        <v>142</v>
      </c>
      <c r="B129" s="18" t="s">
        <v>35</v>
      </c>
      <c r="C129" s="18" t="s">
        <v>15</v>
      </c>
      <c r="D129" s="18" t="s">
        <v>87</v>
      </c>
      <c r="E129" s="21" t="s">
        <v>143</v>
      </c>
      <c r="F129" s="24"/>
      <c r="G129" s="19" t="n">
        <f aca="false">G130+G132+G134</f>
        <v>12592.3</v>
      </c>
      <c r="H129" s="19" t="n">
        <f aca="false">H130+H132+H134</f>
        <v>12632.3</v>
      </c>
      <c r="I129" s="19" t="n">
        <f aca="false">I130+I132+I134</f>
        <v>12632.3</v>
      </c>
    </row>
    <row r="130" customFormat="false" ht="75" hidden="false" customHeight="false" outlineLevel="0" collapsed="false">
      <c r="A130" s="23" t="s">
        <v>22</v>
      </c>
      <c r="B130" s="18" t="s">
        <v>35</v>
      </c>
      <c r="C130" s="18" t="s">
        <v>15</v>
      </c>
      <c r="D130" s="18" t="s">
        <v>87</v>
      </c>
      <c r="E130" s="21" t="s">
        <v>143</v>
      </c>
      <c r="F130" s="18" t="s">
        <v>23</v>
      </c>
      <c r="G130" s="19" t="n">
        <f aca="false">G131</f>
        <v>12173.2</v>
      </c>
      <c r="H130" s="19" t="n">
        <f aca="false">H131</f>
        <v>12173.2</v>
      </c>
      <c r="I130" s="19" t="n">
        <f aca="false">I131</f>
        <v>12173.2</v>
      </c>
    </row>
    <row r="131" customFormat="false" ht="30" hidden="false" customHeight="false" outlineLevel="0" collapsed="false">
      <c r="A131" s="23" t="s">
        <v>24</v>
      </c>
      <c r="B131" s="18" t="s">
        <v>35</v>
      </c>
      <c r="C131" s="18" t="s">
        <v>15</v>
      </c>
      <c r="D131" s="18" t="s">
        <v>87</v>
      </c>
      <c r="E131" s="21" t="s">
        <v>143</v>
      </c>
      <c r="F131" s="18" t="s">
        <v>25</v>
      </c>
      <c r="G131" s="19" t="n">
        <v>12173.2</v>
      </c>
      <c r="H131" s="19" t="n">
        <v>12173.2</v>
      </c>
      <c r="I131" s="19" t="n">
        <v>12173.2</v>
      </c>
    </row>
    <row r="132" customFormat="false" ht="30" hidden="false" customHeight="false" outlineLevel="0" collapsed="false">
      <c r="A132" s="23" t="s">
        <v>30</v>
      </c>
      <c r="B132" s="18" t="s">
        <v>35</v>
      </c>
      <c r="C132" s="18" t="s">
        <v>15</v>
      </c>
      <c r="D132" s="18" t="s">
        <v>87</v>
      </c>
      <c r="E132" s="21" t="s">
        <v>143</v>
      </c>
      <c r="F132" s="18" t="s">
        <v>31</v>
      </c>
      <c r="G132" s="19" t="n">
        <f aca="false">G133</f>
        <v>414.1</v>
      </c>
      <c r="H132" s="19" t="n">
        <f aca="false">H133</f>
        <v>454.1</v>
      </c>
      <c r="I132" s="19" t="n">
        <f aca="false">I133</f>
        <v>454.1</v>
      </c>
    </row>
    <row r="133" customFormat="false" ht="30" hidden="false" customHeight="false" outlineLevel="0" collapsed="false">
      <c r="A133" s="23" t="s">
        <v>32</v>
      </c>
      <c r="B133" s="18" t="s">
        <v>35</v>
      </c>
      <c r="C133" s="18" t="s">
        <v>15</v>
      </c>
      <c r="D133" s="18" t="s">
        <v>87</v>
      </c>
      <c r="E133" s="21" t="s">
        <v>143</v>
      </c>
      <c r="F133" s="18" t="s">
        <v>33</v>
      </c>
      <c r="G133" s="19" t="n">
        <f aca="false">454.1-40</f>
        <v>414.1</v>
      </c>
      <c r="H133" s="19" t="n">
        <v>454.1</v>
      </c>
      <c r="I133" s="19" t="n">
        <v>454.1</v>
      </c>
    </row>
    <row r="134" customFormat="false" ht="15" hidden="false" customHeight="false" outlineLevel="0" collapsed="false">
      <c r="A134" s="23" t="s">
        <v>58</v>
      </c>
      <c r="B134" s="18" t="s">
        <v>35</v>
      </c>
      <c r="C134" s="18" t="s">
        <v>15</v>
      </c>
      <c r="D134" s="18" t="s">
        <v>87</v>
      </c>
      <c r="E134" s="21" t="s">
        <v>143</v>
      </c>
      <c r="F134" s="18" t="s">
        <v>59</v>
      </c>
      <c r="G134" s="19" t="n">
        <f aca="false">G135</f>
        <v>5</v>
      </c>
      <c r="H134" s="19" t="n">
        <f aca="false">H135</f>
        <v>5</v>
      </c>
      <c r="I134" s="19" t="n">
        <f aca="false">I135</f>
        <v>5</v>
      </c>
    </row>
    <row r="135" customFormat="false" ht="15" hidden="false" customHeight="false" outlineLevel="0" collapsed="false">
      <c r="A135" s="25" t="s">
        <v>62</v>
      </c>
      <c r="B135" s="18" t="s">
        <v>35</v>
      </c>
      <c r="C135" s="18" t="s">
        <v>15</v>
      </c>
      <c r="D135" s="18" t="s">
        <v>87</v>
      </c>
      <c r="E135" s="21" t="s">
        <v>143</v>
      </c>
      <c r="F135" s="18" t="s">
        <v>63</v>
      </c>
      <c r="G135" s="19" t="n">
        <v>5</v>
      </c>
      <c r="H135" s="19" t="n">
        <v>5</v>
      </c>
      <c r="I135" s="19" t="n">
        <v>5</v>
      </c>
    </row>
    <row r="136" customFormat="false" ht="15" hidden="false" customHeight="false" outlineLevel="0" collapsed="false">
      <c r="A136" s="22" t="s">
        <v>144</v>
      </c>
      <c r="B136" s="18" t="s">
        <v>35</v>
      </c>
      <c r="C136" s="18" t="s">
        <v>15</v>
      </c>
      <c r="D136" s="18" t="s">
        <v>87</v>
      </c>
      <c r="E136" s="26" t="s">
        <v>145</v>
      </c>
      <c r="F136" s="18"/>
      <c r="G136" s="19" t="n">
        <f aca="false">G137</f>
        <v>417.6</v>
      </c>
      <c r="H136" s="19" t="n">
        <f aca="false">H137</f>
        <v>583.6</v>
      </c>
      <c r="I136" s="19" t="n">
        <f aca="false">I137</f>
        <v>583.6</v>
      </c>
    </row>
    <row r="137" customFormat="false" ht="15" hidden="false" customHeight="false" outlineLevel="0" collapsed="false">
      <c r="A137" s="23" t="s">
        <v>58</v>
      </c>
      <c r="B137" s="18" t="s">
        <v>35</v>
      </c>
      <c r="C137" s="18" t="s">
        <v>15</v>
      </c>
      <c r="D137" s="18" t="s">
        <v>87</v>
      </c>
      <c r="E137" s="26" t="s">
        <v>145</v>
      </c>
      <c r="F137" s="18" t="s">
        <v>59</v>
      </c>
      <c r="G137" s="19" t="n">
        <f aca="false">G138+G139</f>
        <v>417.6</v>
      </c>
      <c r="H137" s="19" t="n">
        <f aca="false">H138+H139</f>
        <v>583.6</v>
      </c>
      <c r="I137" s="19" t="n">
        <f aca="false">I138+I139</f>
        <v>583.6</v>
      </c>
    </row>
    <row r="138" customFormat="false" ht="15" hidden="false" customHeight="false" outlineLevel="0" collapsed="false">
      <c r="A138" s="25" t="s">
        <v>62</v>
      </c>
      <c r="B138" s="18" t="s">
        <v>35</v>
      </c>
      <c r="C138" s="18" t="s">
        <v>15</v>
      </c>
      <c r="D138" s="18" t="s">
        <v>87</v>
      </c>
      <c r="E138" s="26" t="s">
        <v>145</v>
      </c>
      <c r="F138" s="18" t="s">
        <v>63</v>
      </c>
      <c r="G138" s="19" t="n">
        <f aca="false">455-37.4</f>
        <v>417.6</v>
      </c>
      <c r="H138" s="19" t="n">
        <v>455</v>
      </c>
      <c r="I138" s="19" t="n">
        <v>455</v>
      </c>
    </row>
    <row r="139" customFormat="false" ht="30" hidden="false" customHeight="false" outlineLevel="0" collapsed="false">
      <c r="A139" s="23" t="s">
        <v>146</v>
      </c>
      <c r="B139" s="18" t="s">
        <v>35</v>
      </c>
      <c r="C139" s="18" t="s">
        <v>15</v>
      </c>
      <c r="D139" s="18" t="s">
        <v>87</v>
      </c>
      <c r="E139" s="26" t="s">
        <v>145</v>
      </c>
      <c r="F139" s="18" t="s">
        <v>147</v>
      </c>
      <c r="G139" s="19" t="n">
        <f aca="false">128.6-128.6</f>
        <v>0</v>
      </c>
      <c r="H139" s="19" t="n">
        <v>128.6</v>
      </c>
      <c r="I139" s="19" t="n">
        <v>128.6</v>
      </c>
    </row>
    <row r="140" customFormat="false" ht="45" hidden="false" customHeight="false" outlineLevel="0" collapsed="false">
      <c r="A140" s="22" t="s">
        <v>148</v>
      </c>
      <c r="B140" s="18" t="s">
        <v>35</v>
      </c>
      <c r="C140" s="18" t="s">
        <v>15</v>
      </c>
      <c r="D140" s="18" t="s">
        <v>87</v>
      </c>
      <c r="E140" s="26" t="s">
        <v>149</v>
      </c>
      <c r="F140" s="24"/>
      <c r="G140" s="19" t="n">
        <f aca="false">G141+G143+G147+G145</f>
        <v>39842</v>
      </c>
      <c r="H140" s="19" t="n">
        <f aca="false">H141+H143+H147</f>
        <v>38842</v>
      </c>
      <c r="I140" s="19" t="n">
        <f aca="false">I141+I143+I147</f>
        <v>38842</v>
      </c>
    </row>
    <row r="141" customFormat="false" ht="75" hidden="false" customHeight="false" outlineLevel="0" collapsed="false">
      <c r="A141" s="23" t="s">
        <v>22</v>
      </c>
      <c r="B141" s="18" t="s">
        <v>35</v>
      </c>
      <c r="C141" s="18" t="s">
        <v>15</v>
      </c>
      <c r="D141" s="18" t="s">
        <v>87</v>
      </c>
      <c r="E141" s="26" t="s">
        <v>149</v>
      </c>
      <c r="F141" s="18" t="s">
        <v>23</v>
      </c>
      <c r="G141" s="19" t="n">
        <f aca="false">G142</f>
        <v>38287.7</v>
      </c>
      <c r="H141" s="19" t="n">
        <f aca="false">H142</f>
        <v>37290.5</v>
      </c>
      <c r="I141" s="19" t="n">
        <f aca="false">I142</f>
        <v>37290.5</v>
      </c>
    </row>
    <row r="142" customFormat="false" ht="15" hidden="false" customHeight="false" outlineLevel="0" collapsed="false">
      <c r="A142" s="25" t="s">
        <v>104</v>
      </c>
      <c r="B142" s="18" t="s">
        <v>35</v>
      </c>
      <c r="C142" s="18" t="s">
        <v>15</v>
      </c>
      <c r="D142" s="18" t="s">
        <v>87</v>
      </c>
      <c r="E142" s="26" t="s">
        <v>149</v>
      </c>
      <c r="F142" s="18" t="s">
        <v>13</v>
      </c>
      <c r="G142" s="19" t="n">
        <f aca="false">38290.5-2.8</f>
        <v>38287.7</v>
      </c>
      <c r="H142" s="19" t="n">
        <f aca="false">38290.5-1000</f>
        <v>37290.5</v>
      </c>
      <c r="I142" s="19" t="n">
        <f aca="false">38290.5-1000</f>
        <v>37290.5</v>
      </c>
    </row>
    <row r="143" customFormat="false" ht="30" hidden="false" customHeight="false" outlineLevel="0" collapsed="false">
      <c r="A143" s="23" t="s">
        <v>30</v>
      </c>
      <c r="B143" s="18" t="s">
        <v>35</v>
      </c>
      <c r="C143" s="18" t="s">
        <v>15</v>
      </c>
      <c r="D143" s="18" t="s">
        <v>87</v>
      </c>
      <c r="E143" s="26" t="s">
        <v>149</v>
      </c>
      <c r="F143" s="18" t="s">
        <v>31</v>
      </c>
      <c r="G143" s="19" t="n">
        <f aca="false">G144</f>
        <v>1208.1</v>
      </c>
      <c r="H143" s="19" t="n">
        <f aca="false">H144</f>
        <v>1208.1</v>
      </c>
      <c r="I143" s="19" t="n">
        <f aca="false">I144</f>
        <v>1208.1</v>
      </c>
    </row>
    <row r="144" customFormat="false" ht="30" hidden="false" customHeight="false" outlineLevel="0" collapsed="false">
      <c r="A144" s="23" t="s">
        <v>32</v>
      </c>
      <c r="B144" s="18" t="s">
        <v>35</v>
      </c>
      <c r="C144" s="18" t="s">
        <v>15</v>
      </c>
      <c r="D144" s="18" t="s">
        <v>87</v>
      </c>
      <c r="E144" s="26" t="s">
        <v>149</v>
      </c>
      <c r="F144" s="18" t="s">
        <v>33</v>
      </c>
      <c r="G144" s="19" t="n">
        <f aca="false">1798.6-590.5</f>
        <v>1208.1</v>
      </c>
      <c r="H144" s="19" t="n">
        <f aca="false">1809.9-601.8</f>
        <v>1208.1</v>
      </c>
      <c r="I144" s="19" t="n">
        <f aca="false">1821.5-613.4</f>
        <v>1208.1</v>
      </c>
    </row>
    <row r="145" customFormat="false" ht="15" hidden="false" customHeight="false" outlineLevel="0" collapsed="false">
      <c r="A145" s="25" t="s">
        <v>150</v>
      </c>
      <c r="B145" s="18" t="s">
        <v>35</v>
      </c>
      <c r="C145" s="18" t="s">
        <v>15</v>
      </c>
      <c r="D145" s="18" t="s">
        <v>87</v>
      </c>
      <c r="E145" s="26" t="s">
        <v>149</v>
      </c>
      <c r="F145" s="18" t="s">
        <v>151</v>
      </c>
      <c r="G145" s="19" t="n">
        <f aca="false">G146</f>
        <v>2.8</v>
      </c>
      <c r="H145" s="19" t="n">
        <f aca="false">H146</f>
        <v>0</v>
      </c>
      <c r="I145" s="19" t="n">
        <f aca="false">I146</f>
        <v>0</v>
      </c>
    </row>
    <row r="146" customFormat="false" ht="30" hidden="false" customHeight="false" outlineLevel="0" collapsed="false">
      <c r="A146" s="28" t="s">
        <v>152</v>
      </c>
      <c r="B146" s="18" t="s">
        <v>35</v>
      </c>
      <c r="C146" s="18" t="s">
        <v>15</v>
      </c>
      <c r="D146" s="18" t="s">
        <v>87</v>
      </c>
      <c r="E146" s="26" t="s">
        <v>149</v>
      </c>
      <c r="F146" s="18" t="s">
        <v>153</v>
      </c>
      <c r="G146" s="19" t="n">
        <v>2.8</v>
      </c>
      <c r="H146" s="19" t="n">
        <v>0</v>
      </c>
      <c r="I146" s="19" t="n">
        <v>0</v>
      </c>
    </row>
    <row r="147" customFormat="false" ht="15" hidden="false" customHeight="false" outlineLevel="0" collapsed="false">
      <c r="A147" s="23" t="s">
        <v>58</v>
      </c>
      <c r="B147" s="18" t="s">
        <v>35</v>
      </c>
      <c r="C147" s="18" t="s">
        <v>15</v>
      </c>
      <c r="D147" s="18" t="s">
        <v>87</v>
      </c>
      <c r="E147" s="26" t="s">
        <v>149</v>
      </c>
      <c r="F147" s="18" t="s">
        <v>59</v>
      </c>
      <c r="G147" s="19" t="n">
        <f aca="false">G148</f>
        <v>343.4</v>
      </c>
      <c r="H147" s="19" t="n">
        <f aca="false">H148</f>
        <v>343.4</v>
      </c>
      <c r="I147" s="19" t="n">
        <f aca="false">I148</f>
        <v>343.4</v>
      </c>
    </row>
    <row r="148" customFormat="false" ht="15" hidden="false" customHeight="false" outlineLevel="0" collapsed="false">
      <c r="A148" s="25" t="s">
        <v>62</v>
      </c>
      <c r="B148" s="18" t="s">
        <v>35</v>
      </c>
      <c r="C148" s="18" t="s">
        <v>15</v>
      </c>
      <c r="D148" s="18" t="s">
        <v>87</v>
      </c>
      <c r="E148" s="26" t="s">
        <v>149</v>
      </c>
      <c r="F148" s="18" t="s">
        <v>63</v>
      </c>
      <c r="G148" s="19" t="n">
        <v>343.4</v>
      </c>
      <c r="H148" s="19" t="n">
        <v>343.4</v>
      </c>
      <c r="I148" s="19" t="n">
        <v>343.4</v>
      </c>
    </row>
    <row r="149" customFormat="false" ht="45" hidden="false" customHeight="false" outlineLevel="0" collapsed="false">
      <c r="A149" s="22" t="s">
        <v>154</v>
      </c>
      <c r="B149" s="18" t="s">
        <v>35</v>
      </c>
      <c r="C149" s="18" t="s">
        <v>15</v>
      </c>
      <c r="D149" s="18" t="s">
        <v>87</v>
      </c>
      <c r="E149" s="26" t="s">
        <v>155</v>
      </c>
      <c r="F149" s="24"/>
      <c r="G149" s="19" t="n">
        <f aca="false">G150+G152+G154</f>
        <v>13006.5</v>
      </c>
      <c r="H149" s="19" t="n">
        <f aca="false">H150+H152+H154</f>
        <v>12606.9</v>
      </c>
      <c r="I149" s="19" t="n">
        <f aca="false">I150+I152+I154</f>
        <v>12607.4</v>
      </c>
    </row>
    <row r="150" customFormat="false" ht="75" hidden="false" customHeight="false" outlineLevel="0" collapsed="false">
      <c r="A150" s="23" t="s">
        <v>22</v>
      </c>
      <c r="B150" s="18" t="s">
        <v>35</v>
      </c>
      <c r="C150" s="18" t="s">
        <v>15</v>
      </c>
      <c r="D150" s="18" t="s">
        <v>87</v>
      </c>
      <c r="E150" s="26" t="s">
        <v>155</v>
      </c>
      <c r="F150" s="18" t="s">
        <v>23</v>
      </c>
      <c r="G150" s="19" t="n">
        <f aca="false">G151</f>
        <v>12636.5</v>
      </c>
      <c r="H150" s="19" t="n">
        <f aca="false">H151</f>
        <v>12136.5</v>
      </c>
      <c r="I150" s="19" t="n">
        <f aca="false">I151</f>
        <v>12136.5</v>
      </c>
    </row>
    <row r="151" customFormat="false" ht="15" hidden="false" customHeight="false" outlineLevel="0" collapsed="false">
      <c r="A151" s="25" t="s">
        <v>104</v>
      </c>
      <c r="B151" s="18" t="s">
        <v>35</v>
      </c>
      <c r="C151" s="18" t="s">
        <v>15</v>
      </c>
      <c r="D151" s="18" t="s">
        <v>87</v>
      </c>
      <c r="E151" s="26" t="s">
        <v>155</v>
      </c>
      <c r="F151" s="18" t="s">
        <v>13</v>
      </c>
      <c r="G151" s="19" t="n">
        <f aca="false">13636.5-1000</f>
        <v>12636.5</v>
      </c>
      <c r="H151" s="19" t="n">
        <f aca="false">13636.5-1000-500</f>
        <v>12136.5</v>
      </c>
      <c r="I151" s="19" t="n">
        <f aca="false">13636.5-1000-500</f>
        <v>12136.5</v>
      </c>
    </row>
    <row r="152" customFormat="false" ht="30" hidden="false" customHeight="false" outlineLevel="0" collapsed="false">
      <c r="A152" s="23" t="s">
        <v>30</v>
      </c>
      <c r="B152" s="18" t="s">
        <v>35</v>
      </c>
      <c r="C152" s="18" t="s">
        <v>15</v>
      </c>
      <c r="D152" s="18" t="s">
        <v>87</v>
      </c>
      <c r="E152" s="26" t="s">
        <v>155</v>
      </c>
      <c r="F152" s="18" t="s">
        <v>31</v>
      </c>
      <c r="G152" s="19" t="n">
        <f aca="false">G153</f>
        <v>367</v>
      </c>
      <c r="H152" s="19" t="n">
        <f aca="false">H153</f>
        <v>467.4</v>
      </c>
      <c r="I152" s="19" t="n">
        <f aca="false">I153</f>
        <v>467.9</v>
      </c>
    </row>
    <row r="153" customFormat="false" ht="30" hidden="false" customHeight="false" outlineLevel="0" collapsed="false">
      <c r="A153" s="23" t="s">
        <v>32</v>
      </c>
      <c r="B153" s="18" t="s">
        <v>35</v>
      </c>
      <c r="C153" s="18" t="s">
        <v>15</v>
      </c>
      <c r="D153" s="18" t="s">
        <v>87</v>
      </c>
      <c r="E153" s="26" t="s">
        <v>155</v>
      </c>
      <c r="F153" s="18" t="s">
        <v>33</v>
      </c>
      <c r="G153" s="19" t="n">
        <f aca="false">467-100</f>
        <v>367</v>
      </c>
      <c r="H153" s="19" t="n">
        <v>467.4</v>
      </c>
      <c r="I153" s="19" t="n">
        <v>467.9</v>
      </c>
    </row>
    <row r="154" customFormat="false" ht="15" hidden="false" customHeight="false" outlineLevel="0" collapsed="false">
      <c r="A154" s="23" t="s">
        <v>58</v>
      </c>
      <c r="B154" s="18" t="s">
        <v>35</v>
      </c>
      <c r="C154" s="18" t="s">
        <v>15</v>
      </c>
      <c r="D154" s="18" t="s">
        <v>87</v>
      </c>
      <c r="E154" s="26" t="s">
        <v>155</v>
      </c>
      <c r="F154" s="18" t="s">
        <v>59</v>
      </c>
      <c r="G154" s="19" t="n">
        <f aca="false">G155</f>
        <v>3</v>
      </c>
      <c r="H154" s="19" t="n">
        <f aca="false">H155</f>
        <v>3</v>
      </c>
      <c r="I154" s="19" t="n">
        <f aca="false">I155</f>
        <v>3</v>
      </c>
    </row>
    <row r="155" customFormat="false" ht="15" hidden="false" customHeight="false" outlineLevel="0" collapsed="false">
      <c r="A155" s="25" t="s">
        <v>62</v>
      </c>
      <c r="B155" s="18" t="s">
        <v>35</v>
      </c>
      <c r="C155" s="18" t="s">
        <v>15</v>
      </c>
      <c r="D155" s="18" t="s">
        <v>87</v>
      </c>
      <c r="E155" s="26" t="s">
        <v>155</v>
      </c>
      <c r="F155" s="18" t="s">
        <v>63</v>
      </c>
      <c r="G155" s="19" t="n">
        <v>3</v>
      </c>
      <c r="H155" s="19" t="n">
        <v>3</v>
      </c>
      <c r="I155" s="19" t="n">
        <v>3</v>
      </c>
    </row>
    <row r="156" customFormat="false" ht="60" hidden="false" customHeight="false" outlineLevel="0" collapsed="false">
      <c r="A156" s="20" t="s">
        <v>64</v>
      </c>
      <c r="B156" s="18" t="s">
        <v>35</v>
      </c>
      <c r="C156" s="18" t="s">
        <v>15</v>
      </c>
      <c r="D156" s="18" t="s">
        <v>87</v>
      </c>
      <c r="E156" s="21" t="s">
        <v>65</v>
      </c>
      <c r="F156" s="18"/>
      <c r="G156" s="19" t="n">
        <f aca="false">G157</f>
        <v>658</v>
      </c>
      <c r="H156" s="19" t="n">
        <f aca="false">H157</f>
        <v>485</v>
      </c>
      <c r="I156" s="19" t="n">
        <f aca="false">I157</f>
        <v>44</v>
      </c>
    </row>
    <row r="157" customFormat="false" ht="15" hidden="false" customHeight="false" outlineLevel="0" collapsed="false">
      <c r="A157" s="20" t="s">
        <v>125</v>
      </c>
      <c r="B157" s="18" t="s">
        <v>35</v>
      </c>
      <c r="C157" s="18" t="s">
        <v>15</v>
      </c>
      <c r="D157" s="18" t="s">
        <v>87</v>
      </c>
      <c r="E157" s="21" t="s">
        <v>156</v>
      </c>
      <c r="F157" s="18"/>
      <c r="G157" s="19" t="n">
        <f aca="false">G158+G162</f>
        <v>658</v>
      </c>
      <c r="H157" s="19" t="n">
        <f aca="false">H158+H162</f>
        <v>485</v>
      </c>
      <c r="I157" s="19" t="n">
        <f aca="false">I158+I162</f>
        <v>44</v>
      </c>
    </row>
    <row r="158" customFormat="false" ht="45" hidden="false" customHeight="false" outlineLevel="0" collapsed="false">
      <c r="A158" s="22" t="s">
        <v>157</v>
      </c>
      <c r="B158" s="18" t="s">
        <v>35</v>
      </c>
      <c r="C158" s="18" t="s">
        <v>15</v>
      </c>
      <c r="D158" s="18" t="s">
        <v>87</v>
      </c>
      <c r="E158" s="21" t="s">
        <v>158</v>
      </c>
      <c r="F158" s="24"/>
      <c r="G158" s="19" t="n">
        <f aca="false">G159</f>
        <v>1</v>
      </c>
      <c r="H158" s="19" t="n">
        <f aca="false">H159</f>
        <v>485</v>
      </c>
      <c r="I158" s="19" t="n">
        <f aca="false">I159</f>
        <v>44</v>
      </c>
    </row>
    <row r="159" customFormat="false" ht="45" hidden="false" customHeight="false" outlineLevel="0" collapsed="false">
      <c r="A159" s="20" t="s">
        <v>159</v>
      </c>
      <c r="B159" s="18" t="s">
        <v>35</v>
      </c>
      <c r="C159" s="18" t="s">
        <v>15</v>
      </c>
      <c r="D159" s="18" t="s">
        <v>87</v>
      </c>
      <c r="E159" s="21" t="s">
        <v>160</v>
      </c>
      <c r="F159" s="24"/>
      <c r="G159" s="19" t="n">
        <f aca="false">G160</f>
        <v>1</v>
      </c>
      <c r="H159" s="19" t="n">
        <f aca="false">H160</f>
        <v>485</v>
      </c>
      <c r="I159" s="19" t="n">
        <f aca="false">I160</f>
        <v>44</v>
      </c>
    </row>
    <row r="160" customFormat="false" ht="30" hidden="false" customHeight="false" outlineLevel="0" collapsed="false">
      <c r="A160" s="23" t="s">
        <v>30</v>
      </c>
      <c r="B160" s="18" t="s">
        <v>35</v>
      </c>
      <c r="C160" s="18" t="s">
        <v>15</v>
      </c>
      <c r="D160" s="18" t="s">
        <v>87</v>
      </c>
      <c r="E160" s="21" t="s">
        <v>160</v>
      </c>
      <c r="F160" s="18" t="n">
        <v>200</v>
      </c>
      <c r="G160" s="19" t="n">
        <f aca="false">G161</f>
        <v>1</v>
      </c>
      <c r="H160" s="19" t="n">
        <f aca="false">H161</f>
        <v>485</v>
      </c>
      <c r="I160" s="19" t="n">
        <f aca="false">I161</f>
        <v>44</v>
      </c>
    </row>
    <row r="161" customFormat="false" ht="30" hidden="false" customHeight="false" outlineLevel="0" collapsed="false">
      <c r="A161" s="23" t="s">
        <v>32</v>
      </c>
      <c r="B161" s="18" t="s">
        <v>35</v>
      </c>
      <c r="C161" s="18" t="s">
        <v>15</v>
      </c>
      <c r="D161" s="18" t="s">
        <v>87</v>
      </c>
      <c r="E161" s="21" t="s">
        <v>160</v>
      </c>
      <c r="F161" s="18" t="n">
        <v>240</v>
      </c>
      <c r="G161" s="19" t="n">
        <f aca="false">2-1</f>
        <v>1</v>
      </c>
      <c r="H161" s="19" t="n">
        <v>485</v>
      </c>
      <c r="I161" s="19" t="n">
        <v>44</v>
      </c>
    </row>
    <row r="162" customFormat="false" ht="30" hidden="false" customHeight="false" outlineLevel="0" collapsed="false">
      <c r="A162" s="23" t="s">
        <v>161</v>
      </c>
      <c r="B162" s="18" t="s">
        <v>35</v>
      </c>
      <c r="C162" s="18" t="s">
        <v>15</v>
      </c>
      <c r="D162" s="18" t="s">
        <v>87</v>
      </c>
      <c r="E162" s="21" t="s">
        <v>162</v>
      </c>
      <c r="F162" s="18"/>
      <c r="G162" s="19" t="n">
        <f aca="false">G163</f>
        <v>657</v>
      </c>
      <c r="H162" s="19" t="n">
        <f aca="false">H163</f>
        <v>0</v>
      </c>
      <c r="I162" s="19" t="n">
        <f aca="false">I163</f>
        <v>0</v>
      </c>
    </row>
    <row r="163" customFormat="false" ht="30" hidden="false" customHeight="false" outlineLevel="0" collapsed="false">
      <c r="A163" s="23" t="s">
        <v>163</v>
      </c>
      <c r="B163" s="18" t="s">
        <v>35</v>
      </c>
      <c r="C163" s="18" t="s">
        <v>15</v>
      </c>
      <c r="D163" s="18" t="s">
        <v>87</v>
      </c>
      <c r="E163" s="21" t="s">
        <v>164</v>
      </c>
      <c r="F163" s="18"/>
      <c r="G163" s="19" t="n">
        <f aca="false">G164</f>
        <v>657</v>
      </c>
      <c r="H163" s="19" t="n">
        <f aca="false">H164</f>
        <v>0</v>
      </c>
      <c r="I163" s="19" t="n">
        <f aca="false">I164</f>
        <v>0</v>
      </c>
    </row>
    <row r="164" customFormat="false" ht="30" hidden="false" customHeight="false" outlineLevel="0" collapsed="false">
      <c r="A164" s="23" t="s">
        <v>30</v>
      </c>
      <c r="B164" s="18" t="s">
        <v>35</v>
      </c>
      <c r="C164" s="18" t="s">
        <v>15</v>
      </c>
      <c r="D164" s="18" t="s">
        <v>87</v>
      </c>
      <c r="E164" s="21" t="s">
        <v>164</v>
      </c>
      <c r="F164" s="18" t="s">
        <v>31</v>
      </c>
      <c r="G164" s="19" t="n">
        <f aca="false">G165</f>
        <v>657</v>
      </c>
      <c r="H164" s="19" t="n">
        <f aca="false">H165</f>
        <v>0</v>
      </c>
      <c r="I164" s="19" t="n">
        <f aca="false">I165</f>
        <v>0</v>
      </c>
    </row>
    <row r="165" customFormat="false" ht="30" hidden="false" customHeight="false" outlineLevel="0" collapsed="false">
      <c r="A165" s="23" t="s">
        <v>32</v>
      </c>
      <c r="B165" s="18" t="s">
        <v>35</v>
      </c>
      <c r="C165" s="18" t="s">
        <v>15</v>
      </c>
      <c r="D165" s="18" t="s">
        <v>87</v>
      </c>
      <c r="E165" s="21" t="s">
        <v>164</v>
      </c>
      <c r="F165" s="18" t="s">
        <v>33</v>
      </c>
      <c r="G165" s="19" t="n">
        <f aca="false">1958-1301</f>
        <v>657</v>
      </c>
      <c r="H165" s="19" t="n">
        <v>0</v>
      </c>
      <c r="I165" s="19" t="n">
        <v>0</v>
      </c>
    </row>
    <row r="166" customFormat="false" ht="30" hidden="false" customHeight="false" outlineLevel="0" collapsed="false">
      <c r="A166" s="20" t="s">
        <v>165</v>
      </c>
      <c r="B166" s="18" t="s">
        <v>35</v>
      </c>
      <c r="C166" s="18" t="s">
        <v>15</v>
      </c>
      <c r="D166" s="18" t="s">
        <v>87</v>
      </c>
      <c r="E166" s="21" t="s">
        <v>166</v>
      </c>
      <c r="F166" s="18"/>
      <c r="G166" s="19" t="n">
        <f aca="false">G167</f>
        <v>46989.8</v>
      </c>
      <c r="H166" s="19" t="n">
        <f aca="false">H167</f>
        <v>47130.8</v>
      </c>
      <c r="I166" s="19" t="n">
        <f aca="false">I167</f>
        <v>48130.8</v>
      </c>
    </row>
    <row r="167" customFormat="false" ht="90" hidden="false" customHeight="false" outlineLevel="0" collapsed="false">
      <c r="A167" s="20" t="s">
        <v>167</v>
      </c>
      <c r="B167" s="18" t="s">
        <v>35</v>
      </c>
      <c r="C167" s="18" t="s">
        <v>15</v>
      </c>
      <c r="D167" s="18" t="s">
        <v>87</v>
      </c>
      <c r="E167" s="21" t="s">
        <v>168</v>
      </c>
      <c r="F167" s="18"/>
      <c r="G167" s="19" t="n">
        <f aca="false">G168</f>
        <v>46989.8</v>
      </c>
      <c r="H167" s="19" t="n">
        <f aca="false">H168</f>
        <v>47130.8</v>
      </c>
      <c r="I167" s="19" t="n">
        <f aca="false">I168</f>
        <v>48130.8</v>
      </c>
    </row>
    <row r="168" customFormat="false" ht="45" hidden="false" customHeight="false" outlineLevel="0" collapsed="false">
      <c r="A168" s="20" t="s">
        <v>169</v>
      </c>
      <c r="B168" s="18" t="s">
        <v>35</v>
      </c>
      <c r="C168" s="18" t="s">
        <v>15</v>
      </c>
      <c r="D168" s="18" t="s">
        <v>87</v>
      </c>
      <c r="E168" s="21" t="s">
        <v>170</v>
      </c>
      <c r="F168" s="18"/>
      <c r="G168" s="19" t="n">
        <f aca="false">G169</f>
        <v>46989.8</v>
      </c>
      <c r="H168" s="19" t="n">
        <f aca="false">H169</f>
        <v>47130.8</v>
      </c>
      <c r="I168" s="19" t="n">
        <f aca="false">I169</f>
        <v>48130.8</v>
      </c>
    </row>
    <row r="169" customFormat="false" ht="45" hidden="false" customHeight="false" outlineLevel="0" collapsed="false">
      <c r="A169" s="29" t="s">
        <v>171</v>
      </c>
      <c r="B169" s="18" t="s">
        <v>35</v>
      </c>
      <c r="C169" s="18" t="s">
        <v>15</v>
      </c>
      <c r="D169" s="18" t="s">
        <v>87</v>
      </c>
      <c r="E169" s="21" t="s">
        <v>172</v>
      </c>
      <c r="F169" s="24"/>
      <c r="G169" s="19" t="n">
        <f aca="false">G170</f>
        <v>46989.8</v>
      </c>
      <c r="H169" s="19" t="n">
        <f aca="false">H170</f>
        <v>47130.8</v>
      </c>
      <c r="I169" s="19" t="n">
        <f aca="false">I170</f>
        <v>48130.8</v>
      </c>
    </row>
    <row r="170" customFormat="false" ht="30" hidden="false" customHeight="false" outlineLevel="0" collapsed="false">
      <c r="A170" s="23" t="s">
        <v>119</v>
      </c>
      <c r="B170" s="18" t="s">
        <v>35</v>
      </c>
      <c r="C170" s="18" t="s">
        <v>15</v>
      </c>
      <c r="D170" s="18" t="s">
        <v>87</v>
      </c>
      <c r="E170" s="21" t="s">
        <v>172</v>
      </c>
      <c r="F170" s="18" t="s">
        <v>120</v>
      </c>
      <c r="G170" s="19" t="n">
        <f aca="false">G171</f>
        <v>46989.8</v>
      </c>
      <c r="H170" s="19" t="n">
        <f aca="false">H171</f>
        <v>47130.8</v>
      </c>
      <c r="I170" s="19" t="n">
        <f aca="false">I171</f>
        <v>48130.8</v>
      </c>
    </row>
    <row r="171" customFormat="false" ht="15" hidden="false" customHeight="false" outlineLevel="0" collapsed="false">
      <c r="A171" s="23" t="s">
        <v>121</v>
      </c>
      <c r="B171" s="18" t="s">
        <v>35</v>
      </c>
      <c r="C171" s="18" t="s">
        <v>15</v>
      </c>
      <c r="D171" s="18" t="s">
        <v>87</v>
      </c>
      <c r="E171" s="21" t="s">
        <v>172</v>
      </c>
      <c r="F171" s="18" t="s">
        <v>122</v>
      </c>
      <c r="G171" s="19" t="n">
        <f aca="false">50959.5-1828.7-1000-41-300-300-500</f>
        <v>46989.8</v>
      </c>
      <c r="H171" s="19" t="n">
        <f aca="false">50959.5-1828.7-2000</f>
        <v>47130.8</v>
      </c>
      <c r="I171" s="19" t="n">
        <f aca="false">50959.5-1828.7-1000</f>
        <v>48130.8</v>
      </c>
    </row>
    <row r="172" customFormat="false" ht="15" hidden="false" customHeight="false" outlineLevel="0" collapsed="false">
      <c r="A172" s="20" t="s">
        <v>173</v>
      </c>
      <c r="B172" s="18" t="s">
        <v>35</v>
      </c>
      <c r="C172" s="18" t="s">
        <v>15</v>
      </c>
      <c r="D172" s="18" t="s">
        <v>87</v>
      </c>
      <c r="E172" s="21" t="s">
        <v>174</v>
      </c>
      <c r="F172" s="18"/>
      <c r="G172" s="19" t="n">
        <f aca="false">G173</f>
        <v>28</v>
      </c>
      <c r="H172" s="19" t="n">
        <f aca="false">H173</f>
        <v>0</v>
      </c>
      <c r="I172" s="19" t="n">
        <f aca="false">I173</f>
        <v>0</v>
      </c>
    </row>
    <row r="173" customFormat="false" ht="15" hidden="false" customHeight="false" outlineLevel="0" collapsed="false">
      <c r="A173" s="23" t="s">
        <v>175</v>
      </c>
      <c r="B173" s="18" t="s">
        <v>35</v>
      </c>
      <c r="C173" s="18" t="s">
        <v>15</v>
      </c>
      <c r="D173" s="18" t="s">
        <v>87</v>
      </c>
      <c r="E173" s="21" t="s">
        <v>176</v>
      </c>
      <c r="F173" s="18"/>
      <c r="G173" s="19" t="n">
        <f aca="false">G174</f>
        <v>28</v>
      </c>
      <c r="H173" s="19" t="n">
        <f aca="false">H174</f>
        <v>0</v>
      </c>
      <c r="I173" s="19" t="n">
        <f aca="false">I174</f>
        <v>0</v>
      </c>
    </row>
    <row r="174" customFormat="false" ht="15" hidden="false" customHeight="false" outlineLevel="0" collapsed="false">
      <c r="A174" s="25" t="s">
        <v>58</v>
      </c>
      <c r="B174" s="18" t="s">
        <v>35</v>
      </c>
      <c r="C174" s="18" t="s">
        <v>15</v>
      </c>
      <c r="D174" s="18" t="s">
        <v>87</v>
      </c>
      <c r="E174" s="21" t="s">
        <v>176</v>
      </c>
      <c r="F174" s="18" t="s">
        <v>59</v>
      </c>
      <c r="G174" s="19" t="n">
        <f aca="false">G175</f>
        <v>28</v>
      </c>
      <c r="H174" s="19" t="n">
        <f aca="false">H175</f>
        <v>0</v>
      </c>
      <c r="I174" s="19" t="n">
        <f aca="false">I175</f>
        <v>0</v>
      </c>
    </row>
    <row r="175" customFormat="false" ht="15" hidden="false" customHeight="false" outlineLevel="0" collapsed="false">
      <c r="A175" s="23" t="s">
        <v>60</v>
      </c>
      <c r="B175" s="18" t="s">
        <v>35</v>
      </c>
      <c r="C175" s="18" t="s">
        <v>15</v>
      </c>
      <c r="D175" s="18" t="s">
        <v>87</v>
      </c>
      <c r="E175" s="21" t="s">
        <v>176</v>
      </c>
      <c r="F175" s="18" t="s">
        <v>61</v>
      </c>
      <c r="G175" s="19" t="n">
        <v>28</v>
      </c>
      <c r="H175" s="19" t="n">
        <v>0</v>
      </c>
      <c r="I175" s="19" t="n">
        <v>0</v>
      </c>
    </row>
    <row r="176" customFormat="false" ht="15" hidden="false" customHeight="false" outlineLevel="0" collapsed="false">
      <c r="A176" s="17" t="s">
        <v>177</v>
      </c>
      <c r="B176" s="18" t="s">
        <v>35</v>
      </c>
      <c r="C176" s="18" t="s">
        <v>37</v>
      </c>
      <c r="D176" s="18"/>
      <c r="E176" s="18"/>
      <c r="F176" s="18"/>
      <c r="G176" s="19" t="n">
        <f aca="false">G177+G186</f>
        <v>5002</v>
      </c>
      <c r="H176" s="19" t="n">
        <f aca="false">H177+H186</f>
        <v>5002</v>
      </c>
      <c r="I176" s="19" t="n">
        <f aca="false">I177+I186</f>
        <v>5002</v>
      </c>
    </row>
    <row r="177" customFormat="false" ht="15" hidden="false" customHeight="false" outlineLevel="0" collapsed="false">
      <c r="A177" s="17" t="s">
        <v>178</v>
      </c>
      <c r="B177" s="18" t="s">
        <v>35</v>
      </c>
      <c r="C177" s="18" t="s">
        <v>37</v>
      </c>
      <c r="D177" s="18" t="s">
        <v>17</v>
      </c>
      <c r="E177" s="18"/>
      <c r="F177" s="18"/>
      <c r="G177" s="19" t="n">
        <f aca="false">G178</f>
        <v>4802</v>
      </c>
      <c r="H177" s="19" t="n">
        <f aca="false">H178</f>
        <v>4802</v>
      </c>
      <c r="I177" s="19" t="n">
        <f aca="false">I178</f>
        <v>4802</v>
      </c>
    </row>
    <row r="178" customFormat="false" ht="60" hidden="false" customHeight="false" outlineLevel="0" collapsed="false">
      <c r="A178" s="20" t="s">
        <v>64</v>
      </c>
      <c r="B178" s="18" t="s">
        <v>35</v>
      </c>
      <c r="C178" s="18" t="s">
        <v>37</v>
      </c>
      <c r="D178" s="18" t="s">
        <v>17</v>
      </c>
      <c r="E178" s="21" t="s">
        <v>65</v>
      </c>
      <c r="F178" s="18"/>
      <c r="G178" s="19" t="n">
        <f aca="false">G179</f>
        <v>4802</v>
      </c>
      <c r="H178" s="19" t="n">
        <f aca="false">H179</f>
        <v>4802</v>
      </c>
      <c r="I178" s="19" t="n">
        <f aca="false">I179</f>
        <v>4802</v>
      </c>
    </row>
    <row r="179" customFormat="false" ht="15" hidden="false" customHeight="false" outlineLevel="0" collapsed="false">
      <c r="A179" s="20" t="s">
        <v>125</v>
      </c>
      <c r="B179" s="18" t="s">
        <v>35</v>
      </c>
      <c r="C179" s="18" t="s">
        <v>37</v>
      </c>
      <c r="D179" s="18" t="s">
        <v>17</v>
      </c>
      <c r="E179" s="21" t="s">
        <v>156</v>
      </c>
      <c r="F179" s="18"/>
      <c r="G179" s="19" t="n">
        <f aca="false">G180</f>
        <v>4802</v>
      </c>
      <c r="H179" s="19" t="n">
        <f aca="false">H180</f>
        <v>4802</v>
      </c>
      <c r="I179" s="19" t="n">
        <f aca="false">I180</f>
        <v>4802</v>
      </c>
    </row>
    <row r="180" customFormat="false" ht="45" hidden="false" customHeight="false" outlineLevel="0" collapsed="false">
      <c r="A180" s="22" t="s">
        <v>179</v>
      </c>
      <c r="B180" s="18" t="s">
        <v>35</v>
      </c>
      <c r="C180" s="18" t="s">
        <v>37</v>
      </c>
      <c r="D180" s="18" t="s">
        <v>17</v>
      </c>
      <c r="E180" s="21" t="s">
        <v>180</v>
      </c>
      <c r="F180" s="18"/>
      <c r="G180" s="19" t="n">
        <f aca="false">G181</f>
        <v>4802</v>
      </c>
      <c r="H180" s="19" t="n">
        <f aca="false">H181</f>
        <v>4802</v>
      </c>
      <c r="I180" s="19" t="n">
        <f aca="false">I181</f>
        <v>4802</v>
      </c>
    </row>
    <row r="181" customFormat="false" ht="30" hidden="false" customHeight="false" outlineLevel="0" collapsed="false">
      <c r="A181" s="20" t="s">
        <v>181</v>
      </c>
      <c r="B181" s="18" t="s">
        <v>35</v>
      </c>
      <c r="C181" s="18" t="s">
        <v>37</v>
      </c>
      <c r="D181" s="18" t="s">
        <v>17</v>
      </c>
      <c r="E181" s="21" t="s">
        <v>182</v>
      </c>
      <c r="F181" s="18"/>
      <c r="G181" s="19" t="n">
        <f aca="false">G182+G184</f>
        <v>4802</v>
      </c>
      <c r="H181" s="19" t="n">
        <f aca="false">H182+H184</f>
        <v>4802</v>
      </c>
      <c r="I181" s="19" t="n">
        <f aca="false">I182+I184</f>
        <v>4802</v>
      </c>
    </row>
    <row r="182" customFormat="false" ht="75" hidden="false" customHeight="false" outlineLevel="0" collapsed="false">
      <c r="A182" s="23" t="s">
        <v>22</v>
      </c>
      <c r="B182" s="18" t="s">
        <v>35</v>
      </c>
      <c r="C182" s="18" t="s">
        <v>37</v>
      </c>
      <c r="D182" s="18" t="s">
        <v>17</v>
      </c>
      <c r="E182" s="21" t="s">
        <v>182</v>
      </c>
      <c r="F182" s="18" t="s">
        <v>23</v>
      </c>
      <c r="G182" s="19" t="n">
        <f aca="false">G183</f>
        <v>4422.2</v>
      </c>
      <c r="H182" s="19" t="n">
        <f aca="false">H183</f>
        <v>4422.2</v>
      </c>
      <c r="I182" s="19" t="n">
        <f aca="false">I183</f>
        <v>4422.2</v>
      </c>
    </row>
    <row r="183" customFormat="false" ht="30" hidden="false" customHeight="false" outlineLevel="0" collapsed="false">
      <c r="A183" s="23" t="s">
        <v>24</v>
      </c>
      <c r="B183" s="18" t="s">
        <v>35</v>
      </c>
      <c r="C183" s="18" t="s">
        <v>37</v>
      </c>
      <c r="D183" s="18" t="s">
        <v>17</v>
      </c>
      <c r="E183" s="21" t="s">
        <v>182</v>
      </c>
      <c r="F183" s="18" t="s">
        <v>25</v>
      </c>
      <c r="G183" s="19" t="n">
        <v>4422.2</v>
      </c>
      <c r="H183" s="19" t="n">
        <v>4422.2</v>
      </c>
      <c r="I183" s="19" t="n">
        <v>4422.2</v>
      </c>
    </row>
    <row r="184" customFormat="false" ht="30" hidden="false" customHeight="false" outlineLevel="0" collapsed="false">
      <c r="A184" s="23" t="s">
        <v>30</v>
      </c>
      <c r="B184" s="18" t="s">
        <v>35</v>
      </c>
      <c r="C184" s="18" t="s">
        <v>37</v>
      </c>
      <c r="D184" s="18" t="s">
        <v>17</v>
      </c>
      <c r="E184" s="21" t="s">
        <v>182</v>
      </c>
      <c r="F184" s="18" t="s">
        <v>31</v>
      </c>
      <c r="G184" s="19" t="n">
        <f aca="false">G185</f>
        <v>379.8</v>
      </c>
      <c r="H184" s="19" t="n">
        <f aca="false">H185</f>
        <v>379.8</v>
      </c>
      <c r="I184" s="19" t="n">
        <f aca="false">I185</f>
        <v>379.8</v>
      </c>
    </row>
    <row r="185" customFormat="false" ht="30" hidden="false" customHeight="false" outlineLevel="0" collapsed="false">
      <c r="A185" s="23" t="s">
        <v>32</v>
      </c>
      <c r="B185" s="18" t="s">
        <v>35</v>
      </c>
      <c r="C185" s="18" t="s">
        <v>37</v>
      </c>
      <c r="D185" s="18" t="s">
        <v>17</v>
      </c>
      <c r="E185" s="21" t="s">
        <v>182</v>
      </c>
      <c r="F185" s="18" t="s">
        <v>33</v>
      </c>
      <c r="G185" s="19" t="n">
        <v>379.8</v>
      </c>
      <c r="H185" s="19" t="n">
        <v>379.8</v>
      </c>
      <c r="I185" s="19" t="n">
        <v>379.8</v>
      </c>
    </row>
    <row r="186" customFormat="false" ht="15" hidden="false" customHeight="false" outlineLevel="0" collapsed="false">
      <c r="A186" s="17" t="s">
        <v>183</v>
      </c>
      <c r="B186" s="18" t="s">
        <v>35</v>
      </c>
      <c r="C186" s="18" t="s">
        <v>37</v>
      </c>
      <c r="D186" s="18" t="s">
        <v>47</v>
      </c>
      <c r="E186" s="18"/>
      <c r="F186" s="18"/>
      <c r="G186" s="19" t="n">
        <f aca="false">G187</f>
        <v>200</v>
      </c>
      <c r="H186" s="19" t="n">
        <f aca="false">H187</f>
        <v>200</v>
      </c>
      <c r="I186" s="19" t="n">
        <f aca="false">I187</f>
        <v>200</v>
      </c>
    </row>
    <row r="187" customFormat="false" ht="30" hidden="false" customHeight="false" outlineLevel="0" collapsed="false">
      <c r="A187" s="20" t="s">
        <v>38</v>
      </c>
      <c r="B187" s="18" t="s">
        <v>35</v>
      </c>
      <c r="C187" s="18" t="s">
        <v>37</v>
      </c>
      <c r="D187" s="18" t="s">
        <v>47</v>
      </c>
      <c r="E187" s="21" t="s">
        <v>39</v>
      </c>
      <c r="F187" s="18"/>
      <c r="G187" s="19" t="n">
        <f aca="false">G188</f>
        <v>200</v>
      </c>
      <c r="H187" s="19" t="n">
        <f aca="false">H188</f>
        <v>200</v>
      </c>
      <c r="I187" s="19" t="n">
        <f aca="false">I188</f>
        <v>200</v>
      </c>
    </row>
    <row r="188" customFormat="false" ht="15" hidden="false" customHeight="false" outlineLevel="0" collapsed="false">
      <c r="A188" s="20" t="s">
        <v>40</v>
      </c>
      <c r="B188" s="18" t="s">
        <v>35</v>
      </c>
      <c r="C188" s="18" t="s">
        <v>37</v>
      </c>
      <c r="D188" s="18" t="s">
        <v>47</v>
      </c>
      <c r="E188" s="21" t="s">
        <v>41</v>
      </c>
      <c r="F188" s="18"/>
      <c r="G188" s="19" t="n">
        <f aca="false">G189</f>
        <v>200</v>
      </c>
      <c r="H188" s="19" t="n">
        <f aca="false">H189</f>
        <v>200</v>
      </c>
      <c r="I188" s="19" t="n">
        <f aca="false">I189</f>
        <v>200</v>
      </c>
    </row>
    <row r="189" customFormat="false" ht="30" hidden="false" customHeight="false" outlineLevel="0" collapsed="false">
      <c r="A189" s="22" t="s">
        <v>184</v>
      </c>
      <c r="B189" s="18" t="s">
        <v>35</v>
      </c>
      <c r="C189" s="18" t="s">
        <v>37</v>
      </c>
      <c r="D189" s="18" t="s">
        <v>47</v>
      </c>
      <c r="E189" s="26" t="s">
        <v>185</v>
      </c>
      <c r="F189" s="18"/>
      <c r="G189" s="19" t="n">
        <f aca="false">G190</f>
        <v>200</v>
      </c>
      <c r="H189" s="19" t="n">
        <f aca="false">H190</f>
        <v>200</v>
      </c>
      <c r="I189" s="19" t="n">
        <f aca="false">I190</f>
        <v>200</v>
      </c>
    </row>
    <row r="190" customFormat="false" ht="30" hidden="false" customHeight="false" outlineLevel="0" collapsed="false">
      <c r="A190" s="23" t="s">
        <v>30</v>
      </c>
      <c r="B190" s="18" t="s">
        <v>35</v>
      </c>
      <c r="C190" s="18" t="s">
        <v>37</v>
      </c>
      <c r="D190" s="18" t="s">
        <v>47</v>
      </c>
      <c r="E190" s="26" t="s">
        <v>185</v>
      </c>
      <c r="F190" s="18" t="s">
        <v>31</v>
      </c>
      <c r="G190" s="19" t="n">
        <f aca="false">G191</f>
        <v>200</v>
      </c>
      <c r="H190" s="19" t="n">
        <f aca="false">H191</f>
        <v>200</v>
      </c>
      <c r="I190" s="19" t="n">
        <f aca="false">I191</f>
        <v>200</v>
      </c>
    </row>
    <row r="191" customFormat="false" ht="30" hidden="false" customHeight="false" outlineLevel="0" collapsed="false">
      <c r="A191" s="23" t="s">
        <v>32</v>
      </c>
      <c r="B191" s="18" t="s">
        <v>35</v>
      </c>
      <c r="C191" s="18" t="s">
        <v>37</v>
      </c>
      <c r="D191" s="18" t="s">
        <v>47</v>
      </c>
      <c r="E191" s="26" t="s">
        <v>185</v>
      </c>
      <c r="F191" s="18" t="s">
        <v>33</v>
      </c>
      <c r="G191" s="19" t="n">
        <v>200</v>
      </c>
      <c r="H191" s="19" t="n">
        <v>200</v>
      </c>
      <c r="I191" s="19" t="n">
        <v>200</v>
      </c>
    </row>
    <row r="192" customFormat="false" ht="30" hidden="false" customHeight="false" outlineLevel="0" collapsed="false">
      <c r="A192" s="23" t="s">
        <v>186</v>
      </c>
      <c r="B192" s="18" t="s">
        <v>35</v>
      </c>
      <c r="C192" s="18" t="s">
        <v>17</v>
      </c>
      <c r="D192" s="18"/>
      <c r="E192" s="18"/>
      <c r="F192" s="18"/>
      <c r="G192" s="19" t="n">
        <f aca="false">G215+G193</f>
        <v>47313.1</v>
      </c>
      <c r="H192" s="19" t="n">
        <f aca="false">H215+H193</f>
        <v>47042</v>
      </c>
      <c r="I192" s="19" t="n">
        <f aca="false">I215+I193</f>
        <v>47342.8</v>
      </c>
    </row>
    <row r="193" customFormat="false" ht="45" hidden="false" customHeight="false" outlineLevel="0" collapsed="false">
      <c r="A193" s="23" t="s">
        <v>187</v>
      </c>
      <c r="B193" s="18" t="s">
        <v>35</v>
      </c>
      <c r="C193" s="18" t="s">
        <v>17</v>
      </c>
      <c r="D193" s="18" t="s">
        <v>188</v>
      </c>
      <c r="E193" s="21"/>
      <c r="F193" s="18"/>
      <c r="G193" s="19" t="n">
        <f aca="false">G194</f>
        <v>42431.1</v>
      </c>
      <c r="H193" s="19" t="n">
        <f aca="false">H194</f>
        <v>41501.2</v>
      </c>
      <c r="I193" s="19" t="n">
        <f aca="false">I194</f>
        <v>41536</v>
      </c>
    </row>
    <row r="194" customFormat="false" ht="30" hidden="false" customHeight="false" outlineLevel="0" collapsed="false">
      <c r="A194" s="20" t="s">
        <v>111</v>
      </c>
      <c r="B194" s="18" t="s">
        <v>35</v>
      </c>
      <c r="C194" s="18" t="s">
        <v>17</v>
      </c>
      <c r="D194" s="18" t="s">
        <v>188</v>
      </c>
      <c r="E194" s="21" t="s">
        <v>112</v>
      </c>
      <c r="F194" s="18"/>
      <c r="G194" s="19" t="n">
        <f aca="false">G210+G205+G195</f>
        <v>42431.1</v>
      </c>
      <c r="H194" s="19" t="n">
        <f aca="false">H210+H205+H195</f>
        <v>41501.2</v>
      </c>
      <c r="I194" s="19" t="n">
        <f aca="false">I210+I205+I195</f>
        <v>41536</v>
      </c>
    </row>
    <row r="195" customFormat="false" ht="60" hidden="false" customHeight="false" outlineLevel="0" collapsed="false">
      <c r="A195" s="23" t="s">
        <v>189</v>
      </c>
      <c r="B195" s="18" t="s">
        <v>35</v>
      </c>
      <c r="C195" s="18" t="s">
        <v>17</v>
      </c>
      <c r="D195" s="18" t="s">
        <v>188</v>
      </c>
      <c r="E195" s="21" t="s">
        <v>190</v>
      </c>
      <c r="F195" s="18"/>
      <c r="G195" s="19" t="n">
        <f aca="false">G196</f>
        <v>1956.8</v>
      </c>
      <c r="H195" s="19" t="n">
        <f aca="false">H196</f>
        <v>2494.9</v>
      </c>
      <c r="I195" s="19" t="n">
        <f aca="false">I196</f>
        <v>2529.7</v>
      </c>
    </row>
    <row r="196" customFormat="false" ht="75" hidden="false" customHeight="false" outlineLevel="0" collapsed="false">
      <c r="A196" s="23" t="s">
        <v>191</v>
      </c>
      <c r="B196" s="18" t="s">
        <v>35</v>
      </c>
      <c r="C196" s="18" t="s">
        <v>17</v>
      </c>
      <c r="D196" s="18" t="s">
        <v>188</v>
      </c>
      <c r="E196" s="21" t="s">
        <v>192</v>
      </c>
      <c r="F196" s="18"/>
      <c r="G196" s="19" t="n">
        <f aca="false">G200+G197</f>
        <v>1956.8</v>
      </c>
      <c r="H196" s="19" t="n">
        <f aca="false">H200+H197</f>
        <v>2494.9</v>
      </c>
      <c r="I196" s="19" t="n">
        <f aca="false">I200+I197</f>
        <v>2529.7</v>
      </c>
    </row>
    <row r="197" customFormat="false" ht="30" hidden="false" customHeight="false" outlineLevel="0" collapsed="false">
      <c r="A197" s="29" t="s">
        <v>193</v>
      </c>
      <c r="B197" s="18" t="s">
        <v>35</v>
      </c>
      <c r="C197" s="18" t="s">
        <v>17</v>
      </c>
      <c r="D197" s="18" t="s">
        <v>188</v>
      </c>
      <c r="E197" s="21" t="s">
        <v>194</v>
      </c>
      <c r="F197" s="18"/>
      <c r="G197" s="19" t="n">
        <f aca="false">G198</f>
        <v>117</v>
      </c>
      <c r="H197" s="19" t="n">
        <f aca="false">H198</f>
        <v>858</v>
      </c>
      <c r="I197" s="19" t="n">
        <f aca="false">I198</f>
        <v>858</v>
      </c>
    </row>
    <row r="198" customFormat="false" ht="30" hidden="false" customHeight="false" outlineLevel="0" collapsed="false">
      <c r="A198" s="23" t="s">
        <v>30</v>
      </c>
      <c r="B198" s="18" t="s">
        <v>35</v>
      </c>
      <c r="C198" s="18" t="s">
        <v>17</v>
      </c>
      <c r="D198" s="18" t="s">
        <v>188</v>
      </c>
      <c r="E198" s="21" t="s">
        <v>194</v>
      </c>
      <c r="F198" s="18" t="s">
        <v>31</v>
      </c>
      <c r="G198" s="19" t="n">
        <f aca="false">G199</f>
        <v>117</v>
      </c>
      <c r="H198" s="19" t="n">
        <f aca="false">H199</f>
        <v>858</v>
      </c>
      <c r="I198" s="19" t="n">
        <f aca="false">I199</f>
        <v>858</v>
      </c>
    </row>
    <row r="199" customFormat="false" ht="30" hidden="false" customHeight="false" outlineLevel="0" collapsed="false">
      <c r="A199" s="23" t="s">
        <v>32</v>
      </c>
      <c r="B199" s="18" t="s">
        <v>35</v>
      </c>
      <c r="C199" s="18" t="s">
        <v>17</v>
      </c>
      <c r="D199" s="18" t="s">
        <v>188</v>
      </c>
      <c r="E199" s="21" t="s">
        <v>194</v>
      </c>
      <c r="F199" s="18" t="s">
        <v>33</v>
      </c>
      <c r="G199" s="19" t="n">
        <f aca="false">(458+800)-300-800-41</f>
        <v>117</v>
      </c>
      <c r="H199" s="19" t="n">
        <f aca="false">(58+800)</f>
        <v>858</v>
      </c>
      <c r="I199" s="19" t="n">
        <f aca="false">(58+800)</f>
        <v>858</v>
      </c>
    </row>
    <row r="200" customFormat="false" ht="30" hidden="false" customHeight="false" outlineLevel="0" collapsed="false">
      <c r="A200" s="32" t="s">
        <v>195</v>
      </c>
      <c r="B200" s="18" t="s">
        <v>35</v>
      </c>
      <c r="C200" s="18" t="s">
        <v>17</v>
      </c>
      <c r="D200" s="18" t="s">
        <v>188</v>
      </c>
      <c r="E200" s="21" t="s">
        <v>196</v>
      </c>
      <c r="F200" s="18"/>
      <c r="G200" s="19" t="n">
        <f aca="false">G201+G203</f>
        <v>1839.8</v>
      </c>
      <c r="H200" s="19" t="n">
        <f aca="false">H201+H203</f>
        <v>1636.9</v>
      </c>
      <c r="I200" s="19" t="n">
        <f aca="false">I201+I203</f>
        <v>1671.7</v>
      </c>
    </row>
    <row r="201" customFormat="false" ht="30" hidden="false" customHeight="false" outlineLevel="0" collapsed="false">
      <c r="A201" s="23" t="s">
        <v>30</v>
      </c>
      <c r="B201" s="18" t="s">
        <v>35</v>
      </c>
      <c r="C201" s="18" t="s">
        <v>17</v>
      </c>
      <c r="D201" s="18" t="s">
        <v>188</v>
      </c>
      <c r="E201" s="21" t="s">
        <v>196</v>
      </c>
      <c r="F201" s="18" t="s">
        <v>31</v>
      </c>
      <c r="G201" s="19" t="n">
        <f aca="false">G202</f>
        <v>1735.8</v>
      </c>
      <c r="H201" s="19" t="n">
        <f aca="false">H202</f>
        <v>1532.9</v>
      </c>
      <c r="I201" s="19" t="n">
        <f aca="false">I202</f>
        <v>1567.7</v>
      </c>
    </row>
    <row r="202" customFormat="false" ht="30" hidden="false" customHeight="false" outlineLevel="0" collapsed="false">
      <c r="A202" s="23" t="s">
        <v>32</v>
      </c>
      <c r="B202" s="18" t="s">
        <v>35</v>
      </c>
      <c r="C202" s="18" t="s">
        <v>17</v>
      </c>
      <c r="D202" s="18" t="s">
        <v>188</v>
      </c>
      <c r="E202" s="21" t="s">
        <v>196</v>
      </c>
      <c r="F202" s="18" t="s">
        <v>33</v>
      </c>
      <c r="G202" s="24" t="n">
        <f aca="false">2697.8-1200+238</f>
        <v>1735.8</v>
      </c>
      <c r="H202" s="24" t="n">
        <f aca="false">2732.9-1200</f>
        <v>1532.9</v>
      </c>
      <c r="I202" s="24" t="n">
        <f aca="false">2767.7-1200</f>
        <v>1567.7</v>
      </c>
    </row>
    <row r="203" customFormat="false" ht="15" hidden="false" customHeight="false" outlineLevel="0" collapsed="false">
      <c r="A203" s="23" t="s">
        <v>58</v>
      </c>
      <c r="B203" s="18" t="s">
        <v>35</v>
      </c>
      <c r="C203" s="18" t="s">
        <v>17</v>
      </c>
      <c r="D203" s="18" t="s">
        <v>188</v>
      </c>
      <c r="E203" s="21" t="s">
        <v>196</v>
      </c>
      <c r="F203" s="18" t="s">
        <v>59</v>
      </c>
      <c r="G203" s="19" t="n">
        <f aca="false">G204</f>
        <v>104</v>
      </c>
      <c r="H203" s="19" t="n">
        <f aca="false">H204</f>
        <v>104</v>
      </c>
      <c r="I203" s="19" t="n">
        <f aca="false">I204</f>
        <v>104</v>
      </c>
    </row>
    <row r="204" customFormat="false" ht="15" hidden="false" customHeight="false" outlineLevel="0" collapsed="false">
      <c r="A204" s="25" t="s">
        <v>62</v>
      </c>
      <c r="B204" s="18" t="s">
        <v>35</v>
      </c>
      <c r="C204" s="18" t="s">
        <v>17</v>
      </c>
      <c r="D204" s="18" t="s">
        <v>188</v>
      </c>
      <c r="E204" s="21" t="s">
        <v>196</v>
      </c>
      <c r="F204" s="18" t="s">
        <v>63</v>
      </c>
      <c r="G204" s="19" t="n">
        <v>104</v>
      </c>
      <c r="H204" s="19" t="n">
        <v>104</v>
      </c>
      <c r="I204" s="19" t="n">
        <v>104</v>
      </c>
    </row>
    <row r="205" customFormat="false" ht="45" hidden="false" customHeight="false" outlineLevel="0" collapsed="false">
      <c r="A205" s="23" t="s">
        <v>197</v>
      </c>
      <c r="B205" s="18" t="s">
        <v>35</v>
      </c>
      <c r="C205" s="18" t="s">
        <v>17</v>
      </c>
      <c r="D205" s="18" t="s">
        <v>188</v>
      </c>
      <c r="E205" s="21" t="s">
        <v>198</v>
      </c>
      <c r="F205" s="18"/>
      <c r="G205" s="19" t="n">
        <f aca="false">G206</f>
        <v>1263.6</v>
      </c>
      <c r="H205" s="19" t="n">
        <f aca="false">H206</f>
        <v>750</v>
      </c>
      <c r="I205" s="19" t="n">
        <f aca="false">I206</f>
        <v>750</v>
      </c>
    </row>
    <row r="206" customFormat="false" ht="105" hidden="false" customHeight="false" outlineLevel="0" collapsed="false">
      <c r="A206" s="23" t="s">
        <v>199</v>
      </c>
      <c r="B206" s="18" t="s">
        <v>35</v>
      </c>
      <c r="C206" s="18" t="s">
        <v>17</v>
      </c>
      <c r="D206" s="18" t="s">
        <v>188</v>
      </c>
      <c r="E206" s="21" t="s">
        <v>200</v>
      </c>
      <c r="F206" s="18"/>
      <c r="G206" s="19" t="n">
        <f aca="false">G207</f>
        <v>1263.6</v>
      </c>
      <c r="H206" s="19" t="n">
        <f aca="false">H207</f>
        <v>750</v>
      </c>
      <c r="I206" s="19" t="n">
        <f aca="false">I207</f>
        <v>750</v>
      </c>
    </row>
    <row r="207" customFormat="false" ht="45" hidden="false" customHeight="false" outlineLevel="0" collapsed="false">
      <c r="A207" s="29" t="s">
        <v>201</v>
      </c>
      <c r="B207" s="18" t="s">
        <v>35</v>
      </c>
      <c r="C207" s="18" t="s">
        <v>17</v>
      </c>
      <c r="D207" s="18" t="s">
        <v>188</v>
      </c>
      <c r="E207" s="21" t="s">
        <v>202</v>
      </c>
      <c r="F207" s="18"/>
      <c r="G207" s="19" t="n">
        <f aca="false">G208</f>
        <v>1263.6</v>
      </c>
      <c r="H207" s="19" t="n">
        <f aca="false">H208</f>
        <v>750</v>
      </c>
      <c r="I207" s="19" t="n">
        <f aca="false">I208</f>
        <v>750</v>
      </c>
    </row>
    <row r="208" customFormat="false" ht="30" hidden="false" customHeight="false" outlineLevel="0" collapsed="false">
      <c r="A208" s="23" t="s">
        <v>30</v>
      </c>
      <c r="B208" s="18" t="s">
        <v>35</v>
      </c>
      <c r="C208" s="18" t="s">
        <v>17</v>
      </c>
      <c r="D208" s="18" t="s">
        <v>188</v>
      </c>
      <c r="E208" s="21" t="s">
        <v>202</v>
      </c>
      <c r="F208" s="18" t="s">
        <v>31</v>
      </c>
      <c r="G208" s="19" t="n">
        <f aca="false">G209</f>
        <v>1263.6</v>
      </c>
      <c r="H208" s="19" t="n">
        <f aca="false">H209</f>
        <v>750</v>
      </c>
      <c r="I208" s="19" t="n">
        <f aca="false">I209</f>
        <v>750</v>
      </c>
    </row>
    <row r="209" customFormat="false" ht="30" hidden="false" customHeight="false" outlineLevel="0" collapsed="false">
      <c r="A209" s="23" t="s">
        <v>32</v>
      </c>
      <c r="B209" s="18" t="s">
        <v>35</v>
      </c>
      <c r="C209" s="18" t="s">
        <v>17</v>
      </c>
      <c r="D209" s="18" t="s">
        <v>188</v>
      </c>
      <c r="E209" s="21" t="s">
        <v>202</v>
      </c>
      <c r="F209" s="18" t="s">
        <v>33</v>
      </c>
      <c r="G209" s="19" t="n">
        <f aca="false">1376-626+600-86.4</f>
        <v>1263.6</v>
      </c>
      <c r="H209" s="19" t="n">
        <f aca="false">1376-626</f>
        <v>750</v>
      </c>
      <c r="I209" s="19" t="n">
        <f aca="false">1376-626</f>
        <v>750</v>
      </c>
    </row>
    <row r="210" customFormat="false" ht="15" hidden="false" customHeight="false" outlineLevel="0" collapsed="false">
      <c r="A210" s="29" t="s">
        <v>125</v>
      </c>
      <c r="B210" s="18" t="s">
        <v>35</v>
      </c>
      <c r="C210" s="18" t="s">
        <v>17</v>
      </c>
      <c r="D210" s="18" t="s">
        <v>188</v>
      </c>
      <c r="E210" s="21" t="s">
        <v>126</v>
      </c>
      <c r="F210" s="18"/>
      <c r="G210" s="19" t="n">
        <f aca="false">G211</f>
        <v>39210.7</v>
      </c>
      <c r="H210" s="19" t="n">
        <f aca="false">H211</f>
        <v>38256.3</v>
      </c>
      <c r="I210" s="19" t="n">
        <f aca="false">I211</f>
        <v>38256.3</v>
      </c>
    </row>
    <row r="211" customFormat="false" ht="45" hidden="false" customHeight="false" outlineLevel="0" collapsed="false">
      <c r="A211" s="29" t="s">
        <v>42</v>
      </c>
      <c r="B211" s="18" t="s">
        <v>35</v>
      </c>
      <c r="C211" s="18" t="s">
        <v>17</v>
      </c>
      <c r="D211" s="18" t="s">
        <v>188</v>
      </c>
      <c r="E211" s="21" t="s">
        <v>127</v>
      </c>
      <c r="F211" s="18"/>
      <c r="G211" s="19" t="n">
        <f aca="false">G212</f>
        <v>39210.7</v>
      </c>
      <c r="H211" s="19" t="n">
        <f aca="false">H212</f>
        <v>38256.3</v>
      </c>
      <c r="I211" s="19" t="n">
        <f aca="false">I212</f>
        <v>38256.3</v>
      </c>
    </row>
    <row r="212" customFormat="false" ht="30" hidden="false" customHeight="false" outlineLevel="0" collapsed="false">
      <c r="A212" s="31" t="s">
        <v>128</v>
      </c>
      <c r="B212" s="18" t="s">
        <v>35</v>
      </c>
      <c r="C212" s="18" t="s">
        <v>17</v>
      </c>
      <c r="D212" s="18" t="s">
        <v>188</v>
      </c>
      <c r="E212" s="21" t="s">
        <v>129</v>
      </c>
      <c r="F212" s="18"/>
      <c r="G212" s="19" t="n">
        <f aca="false">G213</f>
        <v>39210.7</v>
      </c>
      <c r="H212" s="19" t="n">
        <f aca="false">H213</f>
        <v>38256.3</v>
      </c>
      <c r="I212" s="19" t="n">
        <f aca="false">I213</f>
        <v>38256.3</v>
      </c>
    </row>
    <row r="213" customFormat="false" ht="75" hidden="false" customHeight="false" outlineLevel="0" collapsed="false">
      <c r="A213" s="23" t="s">
        <v>22</v>
      </c>
      <c r="B213" s="18" t="s">
        <v>35</v>
      </c>
      <c r="C213" s="18" t="s">
        <v>17</v>
      </c>
      <c r="D213" s="18" t="s">
        <v>188</v>
      </c>
      <c r="E213" s="21" t="s">
        <v>129</v>
      </c>
      <c r="F213" s="18" t="s">
        <v>23</v>
      </c>
      <c r="G213" s="19" t="n">
        <f aca="false">G214</f>
        <v>39210.7</v>
      </c>
      <c r="H213" s="19" t="n">
        <f aca="false">H214</f>
        <v>38256.3</v>
      </c>
      <c r="I213" s="19" t="n">
        <f aca="false">I214</f>
        <v>38256.3</v>
      </c>
    </row>
    <row r="214" customFormat="false" ht="15" hidden="false" customHeight="false" outlineLevel="0" collapsed="false">
      <c r="A214" s="23" t="s">
        <v>104</v>
      </c>
      <c r="B214" s="18" t="s">
        <v>35</v>
      </c>
      <c r="C214" s="18" t="s">
        <v>17</v>
      </c>
      <c r="D214" s="18" t="s">
        <v>188</v>
      </c>
      <c r="E214" s="21" t="s">
        <v>129</v>
      </c>
      <c r="F214" s="18" t="s">
        <v>13</v>
      </c>
      <c r="G214" s="19" t="n">
        <f aca="false">39756.3-300-838+592.4</f>
        <v>39210.7</v>
      </c>
      <c r="H214" s="19" t="n">
        <f aca="false">39756.3-1500</f>
        <v>38256.3</v>
      </c>
      <c r="I214" s="19" t="n">
        <f aca="false">39756.3-1500</f>
        <v>38256.3</v>
      </c>
    </row>
    <row r="215" customFormat="false" ht="30" hidden="false" customHeight="false" outlineLevel="0" collapsed="false">
      <c r="A215" s="17" t="s">
        <v>203</v>
      </c>
      <c r="B215" s="18" t="s">
        <v>35</v>
      </c>
      <c r="C215" s="18" t="s">
        <v>17</v>
      </c>
      <c r="D215" s="18" t="s">
        <v>204</v>
      </c>
      <c r="E215" s="18"/>
      <c r="F215" s="18"/>
      <c r="G215" s="19" t="n">
        <f aca="false">G216</f>
        <v>4882</v>
      </c>
      <c r="H215" s="19" t="n">
        <f aca="false">H216</f>
        <v>5540.8</v>
      </c>
      <c r="I215" s="19" t="n">
        <f aca="false">I216</f>
        <v>5806.8</v>
      </c>
    </row>
    <row r="216" customFormat="false" ht="30" hidden="false" customHeight="false" outlineLevel="0" collapsed="false">
      <c r="A216" s="20" t="s">
        <v>111</v>
      </c>
      <c r="B216" s="18" t="s">
        <v>35</v>
      </c>
      <c r="C216" s="18" t="s">
        <v>17</v>
      </c>
      <c r="D216" s="18" t="s">
        <v>204</v>
      </c>
      <c r="E216" s="21" t="s">
        <v>112</v>
      </c>
      <c r="F216" s="18"/>
      <c r="G216" s="19" t="n">
        <f aca="false">G217+G243+G248</f>
        <v>4882</v>
      </c>
      <c r="H216" s="19" t="n">
        <f aca="false">H217+H243+H248</f>
        <v>5540.8</v>
      </c>
      <c r="I216" s="19" t="n">
        <f aca="false">I217+I243+I248</f>
        <v>5806.8</v>
      </c>
    </row>
    <row r="217" customFormat="false" ht="30" hidden="false" customHeight="false" outlineLevel="0" collapsed="false">
      <c r="A217" s="20" t="s">
        <v>113</v>
      </c>
      <c r="B217" s="18" t="s">
        <v>35</v>
      </c>
      <c r="C217" s="18" t="s">
        <v>17</v>
      </c>
      <c r="D217" s="18" t="s">
        <v>204</v>
      </c>
      <c r="E217" s="21" t="s">
        <v>114</v>
      </c>
      <c r="F217" s="18"/>
      <c r="G217" s="19" t="n">
        <f aca="false">G218+G225+G231+G235+G239</f>
        <v>4599</v>
      </c>
      <c r="H217" s="19" t="n">
        <f aca="false">H218+H225+H231+H235+H239</f>
        <v>5118.8</v>
      </c>
      <c r="I217" s="19" t="n">
        <f aca="false">I218+I225+I231+I235+I239</f>
        <v>5368.8</v>
      </c>
    </row>
    <row r="218" customFormat="false" ht="60" hidden="false" customHeight="false" outlineLevel="0" collapsed="false">
      <c r="A218" s="29" t="s">
        <v>205</v>
      </c>
      <c r="B218" s="18" t="s">
        <v>35</v>
      </c>
      <c r="C218" s="18" t="s">
        <v>17</v>
      </c>
      <c r="D218" s="18" t="s">
        <v>204</v>
      </c>
      <c r="E218" s="21" t="s">
        <v>116</v>
      </c>
      <c r="F218" s="18"/>
      <c r="G218" s="19" t="n">
        <f aca="false">G219+G222</f>
        <v>1792.8</v>
      </c>
      <c r="H218" s="19" t="n">
        <f aca="false">H219+H222</f>
        <v>1678.8</v>
      </c>
      <c r="I218" s="19" t="n">
        <f aca="false">I219+I222</f>
        <v>1728.8</v>
      </c>
    </row>
    <row r="219" customFormat="false" ht="75" hidden="false" customHeight="false" outlineLevel="0" collapsed="false">
      <c r="A219" s="20" t="s">
        <v>117</v>
      </c>
      <c r="B219" s="18" t="s">
        <v>35</v>
      </c>
      <c r="C219" s="18" t="s">
        <v>17</v>
      </c>
      <c r="D219" s="18" t="s">
        <v>204</v>
      </c>
      <c r="E219" s="21" t="s">
        <v>118</v>
      </c>
      <c r="F219" s="18"/>
      <c r="G219" s="19" t="n">
        <f aca="false">G220</f>
        <v>30</v>
      </c>
      <c r="H219" s="19" t="n">
        <f aca="false">H220</f>
        <v>0</v>
      </c>
      <c r="I219" s="19" t="n">
        <f aca="false">I220</f>
        <v>50</v>
      </c>
    </row>
    <row r="220" customFormat="false" ht="30" hidden="false" customHeight="false" outlineLevel="0" collapsed="false">
      <c r="A220" s="23" t="s">
        <v>30</v>
      </c>
      <c r="B220" s="18" t="s">
        <v>35</v>
      </c>
      <c r="C220" s="18" t="s">
        <v>17</v>
      </c>
      <c r="D220" s="18" t="s">
        <v>204</v>
      </c>
      <c r="E220" s="21" t="s">
        <v>118</v>
      </c>
      <c r="F220" s="18" t="s">
        <v>31</v>
      </c>
      <c r="G220" s="19" t="n">
        <f aca="false">G221</f>
        <v>30</v>
      </c>
      <c r="H220" s="19" t="n">
        <f aca="false">H221</f>
        <v>0</v>
      </c>
      <c r="I220" s="19" t="n">
        <f aca="false">I221</f>
        <v>50</v>
      </c>
    </row>
    <row r="221" customFormat="false" ht="30" hidden="false" customHeight="false" outlineLevel="0" collapsed="false">
      <c r="A221" s="23" t="s">
        <v>32</v>
      </c>
      <c r="B221" s="18" t="s">
        <v>35</v>
      </c>
      <c r="C221" s="18" t="s">
        <v>17</v>
      </c>
      <c r="D221" s="18" t="s">
        <v>204</v>
      </c>
      <c r="E221" s="21" t="s">
        <v>118</v>
      </c>
      <c r="F221" s="18" t="s">
        <v>33</v>
      </c>
      <c r="G221" s="19" t="n">
        <f aca="false">150-110-10</f>
        <v>30</v>
      </c>
      <c r="H221" s="19" t="n">
        <f aca="false">50-50</f>
        <v>0</v>
      </c>
      <c r="I221" s="19" t="n">
        <f aca="false">1500-1400-50</f>
        <v>50</v>
      </c>
    </row>
    <row r="222" customFormat="false" ht="15" hidden="false" customHeight="false" outlineLevel="0" collapsed="false">
      <c r="A222" s="23" t="s">
        <v>123</v>
      </c>
      <c r="B222" s="18" t="s">
        <v>35</v>
      </c>
      <c r="C222" s="18" t="s">
        <v>17</v>
      </c>
      <c r="D222" s="18" t="s">
        <v>204</v>
      </c>
      <c r="E222" s="21" t="s">
        <v>124</v>
      </c>
      <c r="F222" s="18"/>
      <c r="G222" s="19" t="n">
        <f aca="false">G223</f>
        <v>1762.8</v>
      </c>
      <c r="H222" s="19" t="n">
        <f aca="false">H223</f>
        <v>1678.8</v>
      </c>
      <c r="I222" s="19" t="n">
        <f aca="false">I223</f>
        <v>1678.8</v>
      </c>
    </row>
    <row r="223" customFormat="false" ht="30" hidden="false" customHeight="false" outlineLevel="0" collapsed="false">
      <c r="A223" s="23" t="s">
        <v>30</v>
      </c>
      <c r="B223" s="18" t="s">
        <v>35</v>
      </c>
      <c r="C223" s="18" t="s">
        <v>17</v>
      </c>
      <c r="D223" s="18" t="s">
        <v>204</v>
      </c>
      <c r="E223" s="21" t="s">
        <v>124</v>
      </c>
      <c r="F223" s="18" t="s">
        <v>31</v>
      </c>
      <c r="G223" s="19" t="n">
        <f aca="false">G224</f>
        <v>1762.8</v>
      </c>
      <c r="H223" s="19" t="n">
        <f aca="false">H224</f>
        <v>1678.8</v>
      </c>
      <c r="I223" s="19" t="n">
        <f aca="false">I224</f>
        <v>1678.8</v>
      </c>
    </row>
    <row r="224" customFormat="false" ht="30" hidden="false" customHeight="false" outlineLevel="0" collapsed="false">
      <c r="A224" s="23" t="s">
        <v>32</v>
      </c>
      <c r="B224" s="18" t="s">
        <v>35</v>
      </c>
      <c r="C224" s="18" t="s">
        <v>17</v>
      </c>
      <c r="D224" s="18" t="s">
        <v>204</v>
      </c>
      <c r="E224" s="21" t="s">
        <v>124</v>
      </c>
      <c r="F224" s="18" t="s">
        <v>33</v>
      </c>
      <c r="G224" s="19" t="n">
        <f aca="false">1939.9-(135.6+41.5)</f>
        <v>1762.8</v>
      </c>
      <c r="H224" s="19" t="n">
        <v>1678.8</v>
      </c>
      <c r="I224" s="19" t="n">
        <v>1678.8</v>
      </c>
    </row>
    <row r="225" customFormat="false" ht="45" hidden="false" customHeight="false" outlineLevel="0" collapsed="false">
      <c r="A225" s="29" t="s">
        <v>206</v>
      </c>
      <c r="B225" s="18" t="s">
        <v>35</v>
      </c>
      <c r="C225" s="18" t="s">
        <v>17</v>
      </c>
      <c r="D225" s="18" t="s">
        <v>204</v>
      </c>
      <c r="E225" s="21" t="s">
        <v>207</v>
      </c>
      <c r="F225" s="18"/>
      <c r="G225" s="19" t="n">
        <f aca="false">G226</f>
        <v>48</v>
      </c>
      <c r="H225" s="19" t="n">
        <f aca="false">H226</f>
        <v>110</v>
      </c>
      <c r="I225" s="19" t="n">
        <f aca="false">I226</f>
        <v>110</v>
      </c>
    </row>
    <row r="226" customFormat="false" ht="45" hidden="false" customHeight="false" outlineLevel="0" collapsed="false">
      <c r="A226" s="33" t="s">
        <v>208</v>
      </c>
      <c r="B226" s="18" t="s">
        <v>35</v>
      </c>
      <c r="C226" s="18" t="s">
        <v>17</v>
      </c>
      <c r="D226" s="18" t="s">
        <v>204</v>
      </c>
      <c r="E226" s="21" t="s">
        <v>209</v>
      </c>
      <c r="F226" s="18"/>
      <c r="G226" s="19" t="n">
        <f aca="false">G229+G227</f>
        <v>48</v>
      </c>
      <c r="H226" s="19" t="n">
        <f aca="false">H229+H227</f>
        <v>110</v>
      </c>
      <c r="I226" s="19" t="n">
        <f aca="false">I229+I227</f>
        <v>110</v>
      </c>
    </row>
    <row r="227" customFormat="false" ht="75" hidden="false" customHeight="false" outlineLevel="0" collapsed="false">
      <c r="A227" s="23" t="s">
        <v>22</v>
      </c>
      <c r="B227" s="18" t="s">
        <v>35</v>
      </c>
      <c r="C227" s="18" t="s">
        <v>17</v>
      </c>
      <c r="D227" s="18" t="s">
        <v>204</v>
      </c>
      <c r="E227" s="21" t="s">
        <v>209</v>
      </c>
      <c r="F227" s="18" t="s">
        <v>23</v>
      </c>
      <c r="G227" s="19" t="n">
        <f aca="false">G228</f>
        <v>0</v>
      </c>
      <c r="H227" s="19" t="n">
        <f aca="false">H228</f>
        <v>50</v>
      </c>
      <c r="I227" s="19" t="n">
        <f aca="false">I228</f>
        <v>50</v>
      </c>
    </row>
    <row r="228" customFormat="false" ht="30" hidden="false" customHeight="false" outlineLevel="0" collapsed="false">
      <c r="A228" s="23" t="s">
        <v>24</v>
      </c>
      <c r="B228" s="18" t="s">
        <v>35</v>
      </c>
      <c r="C228" s="18" t="s">
        <v>17</v>
      </c>
      <c r="D228" s="18" t="s">
        <v>204</v>
      </c>
      <c r="E228" s="21" t="s">
        <v>209</v>
      </c>
      <c r="F228" s="18" t="s">
        <v>25</v>
      </c>
      <c r="G228" s="19" t="n">
        <f aca="false">250-200-50</f>
        <v>0</v>
      </c>
      <c r="H228" s="19" t="n">
        <v>50</v>
      </c>
      <c r="I228" s="19" t="n">
        <v>50</v>
      </c>
    </row>
    <row r="229" customFormat="false" ht="30" hidden="false" customHeight="false" outlineLevel="0" collapsed="false">
      <c r="A229" s="23" t="s">
        <v>30</v>
      </c>
      <c r="B229" s="18" t="s">
        <v>35</v>
      </c>
      <c r="C229" s="18" t="s">
        <v>17</v>
      </c>
      <c r="D229" s="18" t="s">
        <v>204</v>
      </c>
      <c r="E229" s="21" t="s">
        <v>209</v>
      </c>
      <c r="F229" s="18" t="s">
        <v>31</v>
      </c>
      <c r="G229" s="19" t="n">
        <f aca="false">G230</f>
        <v>48</v>
      </c>
      <c r="H229" s="19" t="n">
        <f aca="false">H230</f>
        <v>60</v>
      </c>
      <c r="I229" s="19" t="n">
        <f aca="false">I230</f>
        <v>60</v>
      </c>
    </row>
    <row r="230" customFormat="false" ht="30" hidden="false" customHeight="false" outlineLevel="0" collapsed="false">
      <c r="A230" s="23" t="s">
        <v>32</v>
      </c>
      <c r="B230" s="18" t="s">
        <v>35</v>
      </c>
      <c r="C230" s="18" t="s">
        <v>17</v>
      </c>
      <c r="D230" s="18" t="s">
        <v>204</v>
      </c>
      <c r="E230" s="21" t="s">
        <v>209</v>
      </c>
      <c r="F230" s="18" t="s">
        <v>33</v>
      </c>
      <c r="G230" s="19" t="n">
        <f aca="false">100-40-12</f>
        <v>48</v>
      </c>
      <c r="H230" s="19" t="n">
        <f aca="false">220-160</f>
        <v>60</v>
      </c>
      <c r="I230" s="19" t="n">
        <f aca="false">220-160</f>
        <v>60</v>
      </c>
    </row>
    <row r="231" customFormat="false" ht="75" hidden="false" customHeight="false" outlineLevel="0" collapsed="false">
      <c r="A231" s="34" t="s">
        <v>210</v>
      </c>
      <c r="B231" s="18" t="s">
        <v>35</v>
      </c>
      <c r="C231" s="18" t="s">
        <v>17</v>
      </c>
      <c r="D231" s="18" t="s">
        <v>204</v>
      </c>
      <c r="E231" s="21" t="s">
        <v>211</v>
      </c>
      <c r="F231" s="18"/>
      <c r="G231" s="19" t="n">
        <f aca="false">G232</f>
        <v>30</v>
      </c>
      <c r="H231" s="19" t="n">
        <f aca="false">H232</f>
        <v>50</v>
      </c>
      <c r="I231" s="19" t="n">
        <f aca="false">I232</f>
        <v>50</v>
      </c>
    </row>
    <row r="232" customFormat="false" ht="30" hidden="false" customHeight="false" outlineLevel="0" collapsed="false">
      <c r="A232" s="34" t="s">
        <v>212</v>
      </c>
      <c r="B232" s="18" t="s">
        <v>35</v>
      </c>
      <c r="C232" s="18" t="s">
        <v>17</v>
      </c>
      <c r="D232" s="18" t="s">
        <v>204</v>
      </c>
      <c r="E232" s="21" t="s">
        <v>213</v>
      </c>
      <c r="F232" s="18"/>
      <c r="G232" s="19" t="n">
        <f aca="false">G233</f>
        <v>30</v>
      </c>
      <c r="H232" s="19" t="n">
        <f aca="false">H233</f>
        <v>50</v>
      </c>
      <c r="I232" s="19" t="n">
        <f aca="false">I233</f>
        <v>50</v>
      </c>
    </row>
    <row r="233" customFormat="false" ht="30" hidden="false" customHeight="false" outlineLevel="0" collapsed="false">
      <c r="A233" s="23" t="s">
        <v>30</v>
      </c>
      <c r="B233" s="18" t="s">
        <v>35</v>
      </c>
      <c r="C233" s="18" t="s">
        <v>17</v>
      </c>
      <c r="D233" s="18" t="s">
        <v>204</v>
      </c>
      <c r="E233" s="21" t="s">
        <v>213</v>
      </c>
      <c r="F233" s="18" t="n">
        <v>200</v>
      </c>
      <c r="G233" s="19" t="n">
        <f aca="false">G234</f>
        <v>30</v>
      </c>
      <c r="H233" s="19" t="n">
        <f aca="false">H234</f>
        <v>50</v>
      </c>
      <c r="I233" s="19" t="n">
        <f aca="false">I234</f>
        <v>50</v>
      </c>
    </row>
    <row r="234" customFormat="false" ht="30" hidden="false" customHeight="false" outlineLevel="0" collapsed="false">
      <c r="A234" s="23" t="s">
        <v>32</v>
      </c>
      <c r="B234" s="18" t="s">
        <v>35</v>
      </c>
      <c r="C234" s="18" t="s">
        <v>17</v>
      </c>
      <c r="D234" s="18" t="s">
        <v>204</v>
      </c>
      <c r="E234" s="21" t="s">
        <v>213</v>
      </c>
      <c r="F234" s="18" t="n">
        <v>240</v>
      </c>
      <c r="G234" s="19" t="n">
        <f aca="false">50-20</f>
        <v>30</v>
      </c>
      <c r="H234" s="19" t="n">
        <f aca="false">150-100</f>
        <v>50</v>
      </c>
      <c r="I234" s="19" t="n">
        <f aca="false">150-100</f>
        <v>50</v>
      </c>
    </row>
    <row r="235" customFormat="false" ht="60" hidden="false" customHeight="false" outlineLevel="0" collapsed="false">
      <c r="A235" s="29" t="s">
        <v>214</v>
      </c>
      <c r="B235" s="18" t="s">
        <v>35</v>
      </c>
      <c r="C235" s="18" t="s">
        <v>17</v>
      </c>
      <c r="D235" s="18" t="s">
        <v>204</v>
      </c>
      <c r="E235" s="21" t="s">
        <v>215</v>
      </c>
      <c r="F235" s="18"/>
      <c r="G235" s="19" t="n">
        <f aca="false">G236</f>
        <v>2726</v>
      </c>
      <c r="H235" s="19" t="n">
        <f aca="false">H236</f>
        <v>3230</v>
      </c>
      <c r="I235" s="19" t="n">
        <f aca="false">I236</f>
        <v>3430</v>
      </c>
    </row>
    <row r="236" customFormat="false" ht="30" hidden="false" customHeight="false" outlineLevel="0" collapsed="false">
      <c r="A236" s="20" t="s">
        <v>216</v>
      </c>
      <c r="B236" s="18" t="s">
        <v>35</v>
      </c>
      <c r="C236" s="18" t="s">
        <v>17</v>
      </c>
      <c r="D236" s="18" t="s">
        <v>204</v>
      </c>
      <c r="E236" s="21" t="s">
        <v>217</v>
      </c>
      <c r="F236" s="18"/>
      <c r="G236" s="19" t="n">
        <f aca="false">G237</f>
        <v>2726</v>
      </c>
      <c r="H236" s="19" t="n">
        <f aca="false">H237</f>
        <v>3230</v>
      </c>
      <c r="I236" s="19" t="n">
        <f aca="false">I237</f>
        <v>3430</v>
      </c>
    </row>
    <row r="237" customFormat="false" ht="30" hidden="false" customHeight="false" outlineLevel="0" collapsed="false">
      <c r="A237" s="23" t="s">
        <v>30</v>
      </c>
      <c r="B237" s="18" t="s">
        <v>35</v>
      </c>
      <c r="C237" s="18" t="s">
        <v>17</v>
      </c>
      <c r="D237" s="18" t="s">
        <v>204</v>
      </c>
      <c r="E237" s="21" t="s">
        <v>217</v>
      </c>
      <c r="F237" s="18" t="s">
        <v>31</v>
      </c>
      <c r="G237" s="19" t="n">
        <f aca="false">G238</f>
        <v>2726</v>
      </c>
      <c r="H237" s="19" t="n">
        <f aca="false">H238</f>
        <v>3230</v>
      </c>
      <c r="I237" s="19" t="n">
        <f aca="false">I238</f>
        <v>3430</v>
      </c>
    </row>
    <row r="238" customFormat="false" ht="30" hidden="false" customHeight="false" outlineLevel="0" collapsed="false">
      <c r="A238" s="23" t="s">
        <v>32</v>
      </c>
      <c r="B238" s="18" t="s">
        <v>35</v>
      </c>
      <c r="C238" s="18" t="s">
        <v>17</v>
      </c>
      <c r="D238" s="18" t="s">
        <v>204</v>
      </c>
      <c r="E238" s="21" t="s">
        <v>217</v>
      </c>
      <c r="F238" s="18" t="s">
        <v>33</v>
      </c>
      <c r="G238" s="19" t="n">
        <f aca="false">3750-1000-24</f>
        <v>2726</v>
      </c>
      <c r="H238" s="19" t="n">
        <f aca="false">7030-3800</f>
        <v>3230</v>
      </c>
      <c r="I238" s="19" t="n">
        <f aca="false">7930-4500</f>
        <v>3430</v>
      </c>
    </row>
    <row r="239" customFormat="false" ht="120" hidden="false" customHeight="false" outlineLevel="0" collapsed="false">
      <c r="A239" s="29" t="s">
        <v>218</v>
      </c>
      <c r="B239" s="18" t="s">
        <v>35</v>
      </c>
      <c r="C239" s="18" t="s">
        <v>17</v>
      </c>
      <c r="D239" s="18" t="s">
        <v>204</v>
      </c>
      <c r="E239" s="21" t="s">
        <v>219</v>
      </c>
      <c r="F239" s="18"/>
      <c r="G239" s="19" t="n">
        <f aca="false">G240</f>
        <v>2.2</v>
      </c>
      <c r="H239" s="19" t="n">
        <f aca="false">H240</f>
        <v>50</v>
      </c>
      <c r="I239" s="19" t="n">
        <f aca="false">I240</f>
        <v>50</v>
      </c>
    </row>
    <row r="240" customFormat="false" ht="90" hidden="false" customHeight="false" outlineLevel="0" collapsed="false">
      <c r="A240" s="32" t="s">
        <v>220</v>
      </c>
      <c r="B240" s="18" t="s">
        <v>35</v>
      </c>
      <c r="C240" s="18" t="s">
        <v>17</v>
      </c>
      <c r="D240" s="18" t="s">
        <v>204</v>
      </c>
      <c r="E240" s="21" t="s">
        <v>221</v>
      </c>
      <c r="F240" s="18"/>
      <c r="G240" s="19" t="n">
        <f aca="false">G241</f>
        <v>2.2</v>
      </c>
      <c r="H240" s="19" t="n">
        <f aca="false">H241</f>
        <v>50</v>
      </c>
      <c r="I240" s="19" t="n">
        <f aca="false">I241</f>
        <v>50</v>
      </c>
    </row>
    <row r="241" customFormat="false" ht="30" hidden="false" customHeight="false" outlineLevel="0" collapsed="false">
      <c r="A241" s="23" t="s">
        <v>30</v>
      </c>
      <c r="B241" s="18" t="s">
        <v>35</v>
      </c>
      <c r="C241" s="18" t="s">
        <v>17</v>
      </c>
      <c r="D241" s="18" t="s">
        <v>204</v>
      </c>
      <c r="E241" s="21" t="s">
        <v>221</v>
      </c>
      <c r="F241" s="18" t="s">
        <v>31</v>
      </c>
      <c r="G241" s="19" t="n">
        <f aca="false">G242</f>
        <v>2.2</v>
      </c>
      <c r="H241" s="19" t="n">
        <f aca="false">H242</f>
        <v>50</v>
      </c>
      <c r="I241" s="19" t="n">
        <f aca="false">I242</f>
        <v>50</v>
      </c>
    </row>
    <row r="242" customFormat="false" ht="30" hidden="false" customHeight="false" outlineLevel="0" collapsed="false">
      <c r="A242" s="23" t="s">
        <v>32</v>
      </c>
      <c r="B242" s="18" t="s">
        <v>35</v>
      </c>
      <c r="C242" s="18" t="s">
        <v>17</v>
      </c>
      <c r="D242" s="18" t="s">
        <v>204</v>
      </c>
      <c r="E242" s="21" t="s">
        <v>221</v>
      </c>
      <c r="F242" s="18" t="s">
        <v>33</v>
      </c>
      <c r="G242" s="19" t="n">
        <f aca="false">50-47.8</f>
        <v>2.2</v>
      </c>
      <c r="H242" s="19" t="n">
        <f aca="false">100-50</f>
        <v>50</v>
      </c>
      <c r="I242" s="19" t="n">
        <f aca="false">100-50</f>
        <v>50</v>
      </c>
    </row>
    <row r="243" customFormat="false" ht="60" hidden="false" customHeight="false" outlineLevel="0" collapsed="false">
      <c r="A243" s="23" t="s">
        <v>222</v>
      </c>
      <c r="B243" s="18" t="s">
        <v>35</v>
      </c>
      <c r="C243" s="18" t="s">
        <v>17</v>
      </c>
      <c r="D243" s="18" t="s">
        <v>204</v>
      </c>
      <c r="E243" s="21" t="s">
        <v>190</v>
      </c>
      <c r="F243" s="18"/>
      <c r="G243" s="19" t="n">
        <f aca="false">G244</f>
        <v>61</v>
      </c>
      <c r="H243" s="19" t="n">
        <f aca="false">H244</f>
        <v>140</v>
      </c>
      <c r="I243" s="19" t="n">
        <f aca="false">I244</f>
        <v>156</v>
      </c>
    </row>
    <row r="244" customFormat="false" ht="60" hidden="false" customHeight="false" outlineLevel="0" collapsed="false">
      <c r="A244" s="23" t="s">
        <v>223</v>
      </c>
      <c r="B244" s="18" t="s">
        <v>35</v>
      </c>
      <c r="C244" s="18" t="s">
        <v>17</v>
      </c>
      <c r="D244" s="18" t="s">
        <v>204</v>
      </c>
      <c r="E244" s="35" t="s">
        <v>224</v>
      </c>
      <c r="F244" s="18"/>
      <c r="G244" s="19" t="n">
        <f aca="false">G245</f>
        <v>61</v>
      </c>
      <c r="H244" s="19" t="n">
        <f aca="false">H245</f>
        <v>140</v>
      </c>
      <c r="I244" s="19" t="n">
        <f aca="false">I245</f>
        <v>156</v>
      </c>
    </row>
    <row r="245" customFormat="false" ht="45" hidden="false" customHeight="false" outlineLevel="0" collapsed="false">
      <c r="A245" s="29" t="s">
        <v>225</v>
      </c>
      <c r="B245" s="18" t="s">
        <v>35</v>
      </c>
      <c r="C245" s="18" t="s">
        <v>17</v>
      </c>
      <c r="D245" s="18" t="s">
        <v>204</v>
      </c>
      <c r="E245" s="21" t="s">
        <v>226</v>
      </c>
      <c r="F245" s="18"/>
      <c r="G245" s="19" t="n">
        <f aca="false">G246</f>
        <v>61</v>
      </c>
      <c r="H245" s="19" t="n">
        <f aca="false">H246</f>
        <v>140</v>
      </c>
      <c r="I245" s="19" t="n">
        <f aca="false">I246</f>
        <v>156</v>
      </c>
    </row>
    <row r="246" customFormat="false" ht="30" hidden="false" customHeight="false" outlineLevel="0" collapsed="false">
      <c r="A246" s="23" t="s">
        <v>30</v>
      </c>
      <c r="B246" s="18" t="s">
        <v>35</v>
      </c>
      <c r="C246" s="18" t="s">
        <v>17</v>
      </c>
      <c r="D246" s="18" t="s">
        <v>204</v>
      </c>
      <c r="E246" s="21" t="s">
        <v>226</v>
      </c>
      <c r="F246" s="18" t="s">
        <v>31</v>
      </c>
      <c r="G246" s="19" t="n">
        <f aca="false">G247</f>
        <v>61</v>
      </c>
      <c r="H246" s="19" t="n">
        <f aca="false">H247</f>
        <v>140</v>
      </c>
      <c r="I246" s="19" t="n">
        <f aca="false">I247</f>
        <v>156</v>
      </c>
    </row>
    <row r="247" customFormat="false" ht="30" hidden="false" customHeight="false" outlineLevel="0" collapsed="false">
      <c r="A247" s="23" t="s">
        <v>32</v>
      </c>
      <c r="B247" s="18" t="s">
        <v>35</v>
      </c>
      <c r="C247" s="18" t="s">
        <v>17</v>
      </c>
      <c r="D247" s="18" t="s">
        <v>204</v>
      </c>
      <c r="E247" s="21" t="s">
        <v>226</v>
      </c>
      <c r="F247" s="18" t="s">
        <v>33</v>
      </c>
      <c r="G247" s="19" t="n">
        <f aca="false">(76.2+300)-250.2-65</f>
        <v>61</v>
      </c>
      <c r="H247" s="19" t="n">
        <f aca="false">(441.1+300)-601.1</f>
        <v>140</v>
      </c>
      <c r="I247" s="19" t="n">
        <f aca="false">(406.3+300)-550.3</f>
        <v>156</v>
      </c>
    </row>
    <row r="248" customFormat="false" ht="45" hidden="false" customHeight="false" outlineLevel="0" collapsed="false">
      <c r="A248" s="23" t="s">
        <v>227</v>
      </c>
      <c r="B248" s="18" t="s">
        <v>35</v>
      </c>
      <c r="C248" s="18" t="s">
        <v>17</v>
      </c>
      <c r="D248" s="18" t="s">
        <v>204</v>
      </c>
      <c r="E248" s="21" t="s">
        <v>228</v>
      </c>
      <c r="F248" s="18"/>
      <c r="G248" s="19" t="n">
        <f aca="false">G249</f>
        <v>222</v>
      </c>
      <c r="H248" s="19" t="n">
        <f aca="false">H249</f>
        <v>282</v>
      </c>
      <c r="I248" s="19" t="n">
        <f aca="false">I249</f>
        <v>282</v>
      </c>
    </row>
    <row r="249" customFormat="false" ht="30" hidden="false" customHeight="false" outlineLevel="0" collapsed="false">
      <c r="A249" s="29" t="s">
        <v>229</v>
      </c>
      <c r="B249" s="18" t="s">
        <v>35</v>
      </c>
      <c r="C249" s="18" t="s">
        <v>17</v>
      </c>
      <c r="D249" s="18" t="s">
        <v>204</v>
      </c>
      <c r="E249" s="21" t="s">
        <v>230</v>
      </c>
      <c r="F249" s="18"/>
      <c r="G249" s="19" t="n">
        <f aca="false">G250</f>
        <v>222</v>
      </c>
      <c r="H249" s="19" t="n">
        <f aca="false">H250</f>
        <v>282</v>
      </c>
      <c r="I249" s="19" t="n">
        <f aca="false">I250</f>
        <v>282</v>
      </c>
    </row>
    <row r="250" customFormat="false" ht="30" hidden="false" customHeight="false" outlineLevel="0" collapsed="false">
      <c r="A250" s="27" t="s">
        <v>231</v>
      </c>
      <c r="B250" s="18" t="s">
        <v>35</v>
      </c>
      <c r="C250" s="18" t="s">
        <v>17</v>
      </c>
      <c r="D250" s="18" t="s">
        <v>204</v>
      </c>
      <c r="E250" s="21" t="s">
        <v>232</v>
      </c>
      <c r="F250" s="18"/>
      <c r="G250" s="19" t="n">
        <f aca="false">G251</f>
        <v>222</v>
      </c>
      <c r="H250" s="19" t="n">
        <f aca="false">H251</f>
        <v>282</v>
      </c>
      <c r="I250" s="19" t="n">
        <f aca="false">I251</f>
        <v>282</v>
      </c>
    </row>
    <row r="251" customFormat="false" ht="30" hidden="false" customHeight="false" outlineLevel="0" collapsed="false">
      <c r="A251" s="23" t="s">
        <v>30</v>
      </c>
      <c r="B251" s="18" t="s">
        <v>35</v>
      </c>
      <c r="C251" s="18" t="s">
        <v>17</v>
      </c>
      <c r="D251" s="18" t="s">
        <v>204</v>
      </c>
      <c r="E251" s="21" t="s">
        <v>232</v>
      </c>
      <c r="F251" s="18" t="s">
        <v>31</v>
      </c>
      <c r="G251" s="19" t="n">
        <f aca="false">G252</f>
        <v>222</v>
      </c>
      <c r="H251" s="19" t="n">
        <f aca="false">H252</f>
        <v>282</v>
      </c>
      <c r="I251" s="19" t="n">
        <f aca="false">I252</f>
        <v>282</v>
      </c>
    </row>
    <row r="252" customFormat="false" ht="30" hidden="false" customHeight="false" outlineLevel="0" collapsed="false">
      <c r="A252" s="23" t="s">
        <v>32</v>
      </c>
      <c r="B252" s="18" t="s">
        <v>35</v>
      </c>
      <c r="C252" s="18" t="s">
        <v>17</v>
      </c>
      <c r="D252" s="18" t="s">
        <v>204</v>
      </c>
      <c r="E252" s="21" t="s">
        <v>232</v>
      </c>
      <c r="F252" s="18" t="s">
        <v>33</v>
      </c>
      <c r="G252" s="19" t="n">
        <f aca="false">(180+102)-60</f>
        <v>222</v>
      </c>
      <c r="H252" s="19" t="n">
        <f aca="false">(180+102)</f>
        <v>282</v>
      </c>
      <c r="I252" s="19" t="n">
        <f aca="false">(180+102)</f>
        <v>282</v>
      </c>
    </row>
    <row r="253" customFormat="false" ht="15" hidden="false" customHeight="false" outlineLevel="0" collapsed="false">
      <c r="A253" s="17" t="s">
        <v>233</v>
      </c>
      <c r="B253" s="18" t="s">
        <v>35</v>
      </c>
      <c r="C253" s="18" t="s">
        <v>47</v>
      </c>
      <c r="D253" s="18"/>
      <c r="E253" s="18"/>
      <c r="F253" s="18"/>
      <c r="G253" s="19" t="n">
        <f aca="false">G254+G268+G275+G319+G339</f>
        <v>131977.5</v>
      </c>
      <c r="H253" s="19" t="n">
        <f aca="false">H254+H268+H275+H319+H339</f>
        <v>117657.8</v>
      </c>
      <c r="I253" s="19" t="n">
        <f aca="false">I254+I268+I275+I319+I339</f>
        <v>89799.2</v>
      </c>
    </row>
    <row r="254" customFormat="false" ht="15" hidden="false" customHeight="false" outlineLevel="0" collapsed="false">
      <c r="A254" s="17" t="s">
        <v>234</v>
      </c>
      <c r="B254" s="18" t="s">
        <v>35</v>
      </c>
      <c r="C254" s="18" t="s">
        <v>47</v>
      </c>
      <c r="D254" s="18" t="s">
        <v>235</v>
      </c>
      <c r="E254" s="18"/>
      <c r="F254" s="18"/>
      <c r="G254" s="19" t="n">
        <f aca="false">G255</f>
        <v>2244</v>
      </c>
      <c r="H254" s="19" t="n">
        <f aca="false">H255</f>
        <v>1437</v>
      </c>
      <c r="I254" s="19" t="n">
        <f aca="false">I255</f>
        <v>1437</v>
      </c>
    </row>
    <row r="255" customFormat="false" ht="30" hidden="false" customHeight="false" outlineLevel="0" collapsed="false">
      <c r="A255" s="20" t="s">
        <v>236</v>
      </c>
      <c r="B255" s="18" t="s">
        <v>35</v>
      </c>
      <c r="C255" s="18" t="s">
        <v>47</v>
      </c>
      <c r="D255" s="18" t="s">
        <v>235</v>
      </c>
      <c r="E255" s="21" t="s">
        <v>237</v>
      </c>
      <c r="F255" s="18"/>
      <c r="G255" s="19" t="n">
        <f aca="false">G261+G256</f>
        <v>2244</v>
      </c>
      <c r="H255" s="19" t="n">
        <f aca="false">H261+H256</f>
        <v>1437</v>
      </c>
      <c r="I255" s="19" t="n">
        <f aca="false">I261+I256</f>
        <v>1437</v>
      </c>
    </row>
    <row r="256" customFormat="false" ht="30" hidden="false" customHeight="false" outlineLevel="0" collapsed="false">
      <c r="A256" s="36" t="s">
        <v>238</v>
      </c>
      <c r="B256" s="18" t="s">
        <v>35</v>
      </c>
      <c r="C256" s="18" t="s">
        <v>47</v>
      </c>
      <c r="D256" s="18" t="s">
        <v>235</v>
      </c>
      <c r="E256" s="21" t="s">
        <v>239</v>
      </c>
      <c r="F256" s="18"/>
      <c r="G256" s="19" t="n">
        <f aca="false">G257</f>
        <v>300</v>
      </c>
      <c r="H256" s="19" t="n">
        <f aca="false">H257</f>
        <v>300</v>
      </c>
      <c r="I256" s="19" t="n">
        <f aca="false">I257</f>
        <v>300</v>
      </c>
    </row>
    <row r="257" customFormat="false" ht="60" hidden="false" customHeight="false" outlineLevel="0" collapsed="false">
      <c r="A257" s="36" t="s">
        <v>240</v>
      </c>
      <c r="B257" s="18" t="s">
        <v>35</v>
      </c>
      <c r="C257" s="18" t="s">
        <v>47</v>
      </c>
      <c r="D257" s="18" t="s">
        <v>235</v>
      </c>
      <c r="E257" s="21" t="s">
        <v>241</v>
      </c>
      <c r="F257" s="18"/>
      <c r="G257" s="19" t="n">
        <f aca="false">G258</f>
        <v>300</v>
      </c>
      <c r="H257" s="19" t="n">
        <f aca="false">H258</f>
        <v>300</v>
      </c>
      <c r="I257" s="19" t="n">
        <f aca="false">I258</f>
        <v>300</v>
      </c>
    </row>
    <row r="258" customFormat="false" ht="30" hidden="false" customHeight="false" outlineLevel="0" collapsed="false">
      <c r="A258" s="29" t="s">
        <v>242</v>
      </c>
      <c r="B258" s="18" t="s">
        <v>35</v>
      </c>
      <c r="C258" s="18" t="s">
        <v>47</v>
      </c>
      <c r="D258" s="18" t="s">
        <v>235</v>
      </c>
      <c r="E258" s="21" t="s">
        <v>243</v>
      </c>
      <c r="F258" s="18"/>
      <c r="G258" s="19" t="n">
        <f aca="false">G259</f>
        <v>300</v>
      </c>
      <c r="H258" s="19" t="n">
        <f aca="false">H259</f>
        <v>300</v>
      </c>
      <c r="I258" s="19" t="n">
        <f aca="false">I259</f>
        <v>300</v>
      </c>
    </row>
    <row r="259" customFormat="false" ht="30" hidden="false" customHeight="false" outlineLevel="0" collapsed="false">
      <c r="A259" s="23" t="s">
        <v>30</v>
      </c>
      <c r="B259" s="18" t="s">
        <v>35</v>
      </c>
      <c r="C259" s="18" t="s">
        <v>47</v>
      </c>
      <c r="D259" s="18" t="s">
        <v>235</v>
      </c>
      <c r="E259" s="21" t="s">
        <v>243</v>
      </c>
      <c r="F259" s="18" t="s">
        <v>31</v>
      </c>
      <c r="G259" s="19" t="n">
        <f aca="false">G260</f>
        <v>300</v>
      </c>
      <c r="H259" s="19" t="n">
        <f aca="false">H260</f>
        <v>300</v>
      </c>
      <c r="I259" s="19" t="n">
        <f aca="false">I260</f>
        <v>300</v>
      </c>
    </row>
    <row r="260" customFormat="false" ht="30" hidden="false" customHeight="false" outlineLevel="0" collapsed="false">
      <c r="A260" s="23" t="s">
        <v>32</v>
      </c>
      <c r="B260" s="18" t="s">
        <v>35</v>
      </c>
      <c r="C260" s="18" t="s">
        <v>47</v>
      </c>
      <c r="D260" s="18" t="s">
        <v>235</v>
      </c>
      <c r="E260" s="21" t="s">
        <v>243</v>
      </c>
      <c r="F260" s="18" t="s">
        <v>33</v>
      </c>
      <c r="G260" s="19" t="n">
        <f aca="false">300</f>
        <v>300</v>
      </c>
      <c r="H260" s="19" t="n">
        <f aca="false">300</f>
        <v>300</v>
      </c>
      <c r="I260" s="19" t="n">
        <f aca="false">300</f>
        <v>300</v>
      </c>
    </row>
    <row r="261" customFormat="false" ht="30" hidden="false" customHeight="false" outlineLevel="0" collapsed="false">
      <c r="A261" s="20" t="s">
        <v>244</v>
      </c>
      <c r="B261" s="18" t="s">
        <v>35</v>
      </c>
      <c r="C261" s="18" t="s">
        <v>47</v>
      </c>
      <c r="D261" s="18" t="s">
        <v>235</v>
      </c>
      <c r="E261" s="21" t="s">
        <v>245</v>
      </c>
      <c r="F261" s="18"/>
      <c r="G261" s="19" t="n">
        <f aca="false">G262</f>
        <v>1944</v>
      </c>
      <c r="H261" s="19" t="n">
        <f aca="false">H262</f>
        <v>1137</v>
      </c>
      <c r="I261" s="19" t="n">
        <f aca="false">I262</f>
        <v>1137</v>
      </c>
    </row>
    <row r="262" customFormat="false" ht="60" hidden="false" customHeight="false" outlineLevel="0" collapsed="false">
      <c r="A262" s="20" t="s">
        <v>246</v>
      </c>
      <c r="B262" s="18" t="s">
        <v>35</v>
      </c>
      <c r="C262" s="18" t="s">
        <v>47</v>
      </c>
      <c r="D262" s="18" t="s">
        <v>235</v>
      </c>
      <c r="E262" s="21" t="s">
        <v>247</v>
      </c>
      <c r="F262" s="18"/>
      <c r="G262" s="19" t="n">
        <f aca="false">G263</f>
        <v>1944</v>
      </c>
      <c r="H262" s="19" t="n">
        <f aca="false">H263</f>
        <v>1137</v>
      </c>
      <c r="I262" s="19" t="n">
        <f aca="false">I263</f>
        <v>1137</v>
      </c>
    </row>
    <row r="263" customFormat="false" ht="60" hidden="false" customHeight="false" outlineLevel="0" collapsed="false">
      <c r="A263" s="20" t="s">
        <v>248</v>
      </c>
      <c r="B263" s="18" t="s">
        <v>35</v>
      </c>
      <c r="C263" s="18" t="s">
        <v>47</v>
      </c>
      <c r="D263" s="18" t="s">
        <v>235</v>
      </c>
      <c r="E263" s="21" t="s">
        <v>249</v>
      </c>
      <c r="F263" s="18"/>
      <c r="G263" s="19" t="n">
        <f aca="false">G264+G266</f>
        <v>1944</v>
      </c>
      <c r="H263" s="19" t="n">
        <f aca="false">H264+H266</f>
        <v>1137</v>
      </c>
      <c r="I263" s="19" t="n">
        <f aca="false">I264+I266</f>
        <v>1137</v>
      </c>
    </row>
    <row r="264" customFormat="false" ht="75" hidden="false" customHeight="false" outlineLevel="0" collapsed="false">
      <c r="A264" s="23" t="s">
        <v>22</v>
      </c>
      <c r="B264" s="18" t="s">
        <v>35</v>
      </c>
      <c r="C264" s="18" t="s">
        <v>47</v>
      </c>
      <c r="D264" s="18" t="s">
        <v>235</v>
      </c>
      <c r="E264" s="21" t="s">
        <v>249</v>
      </c>
      <c r="F264" s="18" t="s">
        <v>23</v>
      </c>
      <c r="G264" s="19" t="n">
        <f aca="false">G265</f>
        <v>269</v>
      </c>
      <c r="H264" s="19" t="n">
        <f aca="false">H265</f>
        <v>269</v>
      </c>
      <c r="I264" s="19" t="n">
        <f aca="false">I265</f>
        <v>269</v>
      </c>
    </row>
    <row r="265" customFormat="false" ht="30" hidden="false" customHeight="false" outlineLevel="0" collapsed="false">
      <c r="A265" s="23" t="s">
        <v>24</v>
      </c>
      <c r="B265" s="18" t="s">
        <v>35</v>
      </c>
      <c r="C265" s="18" t="s">
        <v>47</v>
      </c>
      <c r="D265" s="18" t="s">
        <v>235</v>
      </c>
      <c r="E265" s="21" t="s">
        <v>249</v>
      </c>
      <c r="F265" s="18" t="s">
        <v>25</v>
      </c>
      <c r="G265" s="19" t="n">
        <v>269</v>
      </c>
      <c r="H265" s="19" t="n">
        <v>269</v>
      </c>
      <c r="I265" s="19" t="n">
        <v>269</v>
      </c>
    </row>
    <row r="266" customFormat="false" ht="30" hidden="false" customHeight="false" outlineLevel="0" collapsed="false">
      <c r="A266" s="23" t="s">
        <v>30</v>
      </c>
      <c r="B266" s="18" t="s">
        <v>35</v>
      </c>
      <c r="C266" s="18" t="s">
        <v>47</v>
      </c>
      <c r="D266" s="18" t="s">
        <v>235</v>
      </c>
      <c r="E266" s="21" t="s">
        <v>249</v>
      </c>
      <c r="F266" s="18" t="s">
        <v>31</v>
      </c>
      <c r="G266" s="19" t="n">
        <f aca="false">G267</f>
        <v>1675</v>
      </c>
      <c r="H266" s="19" t="n">
        <f aca="false">H267</f>
        <v>868</v>
      </c>
      <c r="I266" s="19" t="n">
        <f aca="false">I267</f>
        <v>868</v>
      </c>
    </row>
    <row r="267" customFormat="false" ht="30" hidden="false" customHeight="false" outlineLevel="0" collapsed="false">
      <c r="A267" s="23" t="s">
        <v>32</v>
      </c>
      <c r="B267" s="18" t="s">
        <v>35</v>
      </c>
      <c r="C267" s="18" t="s">
        <v>47</v>
      </c>
      <c r="D267" s="18" t="s">
        <v>235</v>
      </c>
      <c r="E267" s="21" t="s">
        <v>249</v>
      </c>
      <c r="F267" s="18" t="s">
        <v>33</v>
      </c>
      <c r="G267" s="19" t="n">
        <f aca="false">868+807</f>
        <v>1675</v>
      </c>
      <c r="H267" s="19" t="n">
        <v>868</v>
      </c>
      <c r="I267" s="19" t="n">
        <v>868</v>
      </c>
    </row>
    <row r="268" customFormat="false" ht="15" hidden="false" customHeight="false" outlineLevel="0" collapsed="false">
      <c r="A268" s="23" t="s">
        <v>250</v>
      </c>
      <c r="B268" s="18" t="s">
        <v>35</v>
      </c>
      <c r="C268" s="18" t="s">
        <v>47</v>
      </c>
      <c r="D268" s="18" t="s">
        <v>251</v>
      </c>
      <c r="E268" s="21"/>
      <c r="F268" s="18"/>
      <c r="G268" s="19" t="n">
        <f aca="false">G269</f>
        <v>0.1</v>
      </c>
      <c r="H268" s="19" t="n">
        <f aca="false">H269</f>
        <v>310</v>
      </c>
      <c r="I268" s="19" t="n">
        <f aca="false">I269</f>
        <v>0</v>
      </c>
    </row>
    <row r="269" customFormat="false" ht="30" hidden="false" customHeight="false" outlineLevel="0" collapsed="false">
      <c r="A269" s="20" t="s">
        <v>252</v>
      </c>
      <c r="B269" s="18" t="s">
        <v>35</v>
      </c>
      <c r="C269" s="18" t="s">
        <v>47</v>
      </c>
      <c r="D269" s="18" t="s">
        <v>251</v>
      </c>
      <c r="E269" s="21" t="s">
        <v>253</v>
      </c>
      <c r="F269" s="18"/>
      <c r="G269" s="19" t="n">
        <f aca="false">G270</f>
        <v>0.1</v>
      </c>
      <c r="H269" s="19" t="n">
        <f aca="false">H270</f>
        <v>310</v>
      </c>
      <c r="I269" s="19" t="n">
        <f aca="false">I270</f>
        <v>0</v>
      </c>
    </row>
    <row r="270" customFormat="false" ht="30" hidden="false" customHeight="false" outlineLevel="0" collapsed="false">
      <c r="A270" s="20" t="s">
        <v>254</v>
      </c>
      <c r="B270" s="18" t="s">
        <v>35</v>
      </c>
      <c r="C270" s="18" t="s">
        <v>47</v>
      </c>
      <c r="D270" s="18" t="s">
        <v>251</v>
      </c>
      <c r="E270" s="21" t="s">
        <v>255</v>
      </c>
      <c r="F270" s="18"/>
      <c r="G270" s="19" t="n">
        <f aca="false">G271</f>
        <v>0.1</v>
      </c>
      <c r="H270" s="19" t="n">
        <f aca="false">H271</f>
        <v>310</v>
      </c>
      <c r="I270" s="19" t="n">
        <f aca="false">I271</f>
        <v>0</v>
      </c>
    </row>
    <row r="271" customFormat="false" ht="90" hidden="false" customHeight="false" outlineLevel="0" collapsed="false">
      <c r="A271" s="29" t="s">
        <v>256</v>
      </c>
      <c r="B271" s="18" t="s">
        <v>35</v>
      </c>
      <c r="C271" s="18" t="s">
        <v>47</v>
      </c>
      <c r="D271" s="18" t="s">
        <v>251</v>
      </c>
      <c r="E271" s="21" t="s">
        <v>257</v>
      </c>
      <c r="F271" s="18"/>
      <c r="G271" s="19" t="n">
        <f aca="false">G272</f>
        <v>0.1</v>
      </c>
      <c r="H271" s="19" t="n">
        <f aca="false">H272</f>
        <v>310</v>
      </c>
      <c r="I271" s="19" t="n">
        <f aca="false">I272</f>
        <v>0</v>
      </c>
    </row>
    <row r="272" customFormat="false" ht="60" hidden="false" customHeight="false" outlineLevel="0" collapsed="false">
      <c r="A272" s="29" t="s">
        <v>258</v>
      </c>
      <c r="B272" s="18" t="s">
        <v>35</v>
      </c>
      <c r="C272" s="18" t="s">
        <v>47</v>
      </c>
      <c r="D272" s="18" t="s">
        <v>251</v>
      </c>
      <c r="E272" s="21" t="s">
        <v>259</v>
      </c>
      <c r="F272" s="18"/>
      <c r="G272" s="19" t="n">
        <f aca="false">G273</f>
        <v>0.1</v>
      </c>
      <c r="H272" s="19" t="n">
        <f aca="false">H273</f>
        <v>310</v>
      </c>
      <c r="I272" s="19" t="n">
        <f aca="false">I273</f>
        <v>0</v>
      </c>
    </row>
    <row r="273" customFormat="false" ht="30" hidden="false" customHeight="false" outlineLevel="0" collapsed="false">
      <c r="A273" s="23" t="s">
        <v>30</v>
      </c>
      <c r="B273" s="18" t="s">
        <v>35</v>
      </c>
      <c r="C273" s="18" t="s">
        <v>47</v>
      </c>
      <c r="D273" s="18" t="s">
        <v>251</v>
      </c>
      <c r="E273" s="21" t="s">
        <v>259</v>
      </c>
      <c r="F273" s="18" t="s">
        <v>31</v>
      </c>
      <c r="G273" s="19" t="n">
        <f aca="false">G274</f>
        <v>0.1</v>
      </c>
      <c r="H273" s="19" t="n">
        <f aca="false">H274</f>
        <v>310</v>
      </c>
      <c r="I273" s="19" t="n">
        <f aca="false">I274</f>
        <v>0</v>
      </c>
    </row>
    <row r="274" customFormat="false" ht="30" hidden="false" customHeight="false" outlineLevel="0" collapsed="false">
      <c r="A274" s="23" t="s">
        <v>32</v>
      </c>
      <c r="B274" s="18" t="s">
        <v>35</v>
      </c>
      <c r="C274" s="18" t="s">
        <v>47</v>
      </c>
      <c r="D274" s="18" t="s">
        <v>251</v>
      </c>
      <c r="E274" s="21" t="s">
        <v>259</v>
      </c>
      <c r="F274" s="18" t="s">
        <v>33</v>
      </c>
      <c r="G274" s="19" t="n">
        <v>0.1</v>
      </c>
      <c r="H274" s="19" t="n">
        <v>310</v>
      </c>
      <c r="I274" s="19" t="n">
        <v>0</v>
      </c>
    </row>
    <row r="275" customFormat="false" ht="15" hidden="false" customHeight="false" outlineLevel="0" collapsed="false">
      <c r="A275" s="17" t="s">
        <v>260</v>
      </c>
      <c r="B275" s="18" t="s">
        <v>35</v>
      </c>
      <c r="C275" s="18" t="s">
        <v>47</v>
      </c>
      <c r="D275" s="18" t="s">
        <v>261</v>
      </c>
      <c r="E275" s="18"/>
      <c r="F275" s="18"/>
      <c r="G275" s="19" t="n">
        <f aca="false">G276+G294+G315</f>
        <v>105974.9</v>
      </c>
      <c r="H275" s="19" t="n">
        <f aca="false">H276+H294+H315</f>
        <v>63511.9</v>
      </c>
      <c r="I275" s="19" t="n">
        <f aca="false">I276+I294+I315</f>
        <v>37063.3</v>
      </c>
    </row>
    <row r="276" customFormat="false" ht="30" hidden="false" customHeight="false" outlineLevel="0" collapsed="false">
      <c r="A276" s="20" t="s">
        <v>252</v>
      </c>
      <c r="B276" s="18" t="s">
        <v>35</v>
      </c>
      <c r="C276" s="18" t="s">
        <v>47</v>
      </c>
      <c r="D276" s="18" t="s">
        <v>261</v>
      </c>
      <c r="E276" s="21" t="s">
        <v>253</v>
      </c>
      <c r="F276" s="18"/>
      <c r="G276" s="19" t="n">
        <f aca="false">G277</f>
        <v>64340.2</v>
      </c>
      <c r="H276" s="19" t="n">
        <f aca="false">H277</f>
        <v>60376.6</v>
      </c>
      <c r="I276" s="19" t="n">
        <f aca="false">I277</f>
        <v>33953</v>
      </c>
    </row>
    <row r="277" customFormat="false" ht="15" hidden="false" customHeight="false" outlineLevel="0" collapsed="false">
      <c r="A277" s="20" t="s">
        <v>262</v>
      </c>
      <c r="B277" s="18" t="s">
        <v>35</v>
      </c>
      <c r="C277" s="18" t="s">
        <v>47</v>
      </c>
      <c r="D277" s="18" t="s">
        <v>261</v>
      </c>
      <c r="E277" s="21" t="s">
        <v>263</v>
      </c>
      <c r="F277" s="18"/>
      <c r="G277" s="19" t="n">
        <f aca="false">G278</f>
        <v>64340.2</v>
      </c>
      <c r="H277" s="19" t="n">
        <f aca="false">H278</f>
        <v>60376.6</v>
      </c>
      <c r="I277" s="19" t="n">
        <f aca="false">I278</f>
        <v>33953</v>
      </c>
    </row>
    <row r="278" customFormat="false" ht="45" hidden="false" customHeight="false" outlineLevel="0" collapsed="false">
      <c r="A278" s="29" t="s">
        <v>264</v>
      </c>
      <c r="B278" s="18" t="s">
        <v>35</v>
      </c>
      <c r="C278" s="18" t="s">
        <v>47</v>
      </c>
      <c r="D278" s="18" t="s">
        <v>261</v>
      </c>
      <c r="E278" s="21" t="s">
        <v>265</v>
      </c>
      <c r="F278" s="18"/>
      <c r="G278" s="19" t="n">
        <f aca="false">G279+G282+G285+G291+G288</f>
        <v>64340.2</v>
      </c>
      <c r="H278" s="19" t="n">
        <f aca="false">H279+H282+H285+H291+H288</f>
        <v>60376.6</v>
      </c>
      <c r="I278" s="19" t="n">
        <f aca="false">I279+I282+I285+I291+I288</f>
        <v>33953</v>
      </c>
    </row>
    <row r="279" customFormat="false" ht="30" hidden="false" customHeight="false" outlineLevel="0" collapsed="false">
      <c r="A279" s="22" t="s">
        <v>266</v>
      </c>
      <c r="B279" s="18" t="s">
        <v>35</v>
      </c>
      <c r="C279" s="18" t="s">
        <v>47</v>
      </c>
      <c r="D279" s="18" t="s">
        <v>261</v>
      </c>
      <c r="E279" s="21" t="s">
        <v>267</v>
      </c>
      <c r="F279" s="18"/>
      <c r="G279" s="19" t="n">
        <f aca="false">G280</f>
        <v>24411.2</v>
      </c>
      <c r="H279" s="19" t="n">
        <f aca="false">H280</f>
        <v>26861.6</v>
      </c>
      <c r="I279" s="19" t="n">
        <f aca="false">I280</f>
        <v>21305</v>
      </c>
    </row>
    <row r="280" customFormat="false" ht="30" hidden="false" customHeight="false" outlineLevel="0" collapsed="false">
      <c r="A280" s="23" t="s">
        <v>119</v>
      </c>
      <c r="B280" s="18" t="s">
        <v>35</v>
      </c>
      <c r="C280" s="18" t="s">
        <v>47</v>
      </c>
      <c r="D280" s="18" t="s">
        <v>261</v>
      </c>
      <c r="E280" s="21" t="s">
        <v>267</v>
      </c>
      <c r="F280" s="18" t="s">
        <v>120</v>
      </c>
      <c r="G280" s="19" t="n">
        <f aca="false">G281</f>
        <v>24411.2</v>
      </c>
      <c r="H280" s="19" t="n">
        <f aca="false">H281</f>
        <v>26861.6</v>
      </c>
      <c r="I280" s="19" t="n">
        <f aca="false">I281</f>
        <v>21305</v>
      </c>
    </row>
    <row r="281" customFormat="false" ht="15" hidden="false" customHeight="false" outlineLevel="0" collapsed="false">
      <c r="A281" s="23" t="s">
        <v>121</v>
      </c>
      <c r="B281" s="18" t="s">
        <v>35</v>
      </c>
      <c r="C281" s="18" t="s">
        <v>47</v>
      </c>
      <c r="D281" s="18" t="s">
        <v>261</v>
      </c>
      <c r="E281" s="21" t="s">
        <v>267</v>
      </c>
      <c r="F281" s="18" t="s">
        <v>122</v>
      </c>
      <c r="G281" s="19" t="n">
        <f aca="false">23894-2000+594-700+1076.2-2809+2809+1547</f>
        <v>24411.2</v>
      </c>
      <c r="H281" s="19" t="n">
        <f aca="false">27077-2571.4-2300-1000+5656</f>
        <v>26861.6</v>
      </c>
      <c r="I281" s="19" t="n">
        <f aca="false">41305-16000-3000-1000</f>
        <v>21305</v>
      </c>
    </row>
    <row r="282" customFormat="false" ht="30" hidden="false" customHeight="false" outlineLevel="0" collapsed="false">
      <c r="A282" s="22" t="s">
        <v>268</v>
      </c>
      <c r="B282" s="18" t="s">
        <v>35</v>
      </c>
      <c r="C282" s="18" t="s">
        <v>47</v>
      </c>
      <c r="D282" s="18" t="s">
        <v>261</v>
      </c>
      <c r="E282" s="21" t="s">
        <v>269</v>
      </c>
      <c r="F282" s="18"/>
      <c r="G282" s="19" t="n">
        <f aca="false">G283</f>
        <v>4520</v>
      </c>
      <c r="H282" s="19" t="n">
        <f aca="false">H283</f>
        <v>4220</v>
      </c>
      <c r="I282" s="19" t="n">
        <f aca="false">I283</f>
        <v>4220</v>
      </c>
    </row>
    <row r="283" customFormat="false" ht="30" hidden="false" customHeight="false" outlineLevel="0" collapsed="false">
      <c r="A283" s="23" t="s">
        <v>119</v>
      </c>
      <c r="B283" s="18" t="s">
        <v>35</v>
      </c>
      <c r="C283" s="18" t="s">
        <v>47</v>
      </c>
      <c r="D283" s="18" t="s">
        <v>261</v>
      </c>
      <c r="E283" s="21" t="s">
        <v>269</v>
      </c>
      <c r="F283" s="18" t="s">
        <v>120</v>
      </c>
      <c r="G283" s="19" t="n">
        <f aca="false">G284</f>
        <v>4520</v>
      </c>
      <c r="H283" s="19" t="n">
        <f aca="false">H284</f>
        <v>4220</v>
      </c>
      <c r="I283" s="19" t="n">
        <f aca="false">I284</f>
        <v>4220</v>
      </c>
    </row>
    <row r="284" customFormat="false" ht="15" hidden="false" customHeight="false" outlineLevel="0" collapsed="false">
      <c r="A284" s="23" t="s">
        <v>121</v>
      </c>
      <c r="B284" s="18" t="s">
        <v>35</v>
      </c>
      <c r="C284" s="18" t="s">
        <v>47</v>
      </c>
      <c r="D284" s="18" t="s">
        <v>261</v>
      </c>
      <c r="E284" s="21" t="s">
        <v>269</v>
      </c>
      <c r="F284" s="18" t="s">
        <v>122</v>
      </c>
      <c r="G284" s="19" t="n">
        <f aca="false">6500-2280+300</f>
        <v>4520</v>
      </c>
      <c r="H284" s="19" t="n">
        <f aca="false">6500-2280</f>
        <v>4220</v>
      </c>
      <c r="I284" s="19" t="n">
        <f aca="false">6500-2280</f>
        <v>4220</v>
      </c>
    </row>
    <row r="285" customFormat="false" ht="30" hidden="false" customHeight="false" outlineLevel="0" collapsed="false">
      <c r="A285" s="22" t="s">
        <v>270</v>
      </c>
      <c r="B285" s="18" t="s">
        <v>35</v>
      </c>
      <c r="C285" s="18" t="s">
        <v>47</v>
      </c>
      <c r="D285" s="18" t="s">
        <v>261</v>
      </c>
      <c r="E285" s="21" t="s">
        <v>271</v>
      </c>
      <c r="F285" s="18"/>
      <c r="G285" s="19" t="n">
        <f aca="false">G286</f>
        <v>0</v>
      </c>
      <c r="H285" s="19" t="n">
        <f aca="false">H286</f>
        <v>580</v>
      </c>
      <c r="I285" s="19" t="n">
        <f aca="false">I286</f>
        <v>685</v>
      </c>
    </row>
    <row r="286" customFormat="false" ht="30" hidden="false" customHeight="false" outlineLevel="0" collapsed="false">
      <c r="A286" s="23" t="s">
        <v>119</v>
      </c>
      <c r="B286" s="18" t="s">
        <v>35</v>
      </c>
      <c r="C286" s="18" t="s">
        <v>47</v>
      </c>
      <c r="D286" s="18" t="s">
        <v>261</v>
      </c>
      <c r="E286" s="21" t="s">
        <v>271</v>
      </c>
      <c r="F286" s="18" t="s">
        <v>120</v>
      </c>
      <c r="G286" s="19" t="n">
        <f aca="false">G287</f>
        <v>0</v>
      </c>
      <c r="H286" s="19" t="n">
        <f aca="false">H287</f>
        <v>580</v>
      </c>
      <c r="I286" s="19" t="n">
        <f aca="false">I287</f>
        <v>685</v>
      </c>
    </row>
    <row r="287" customFormat="false" ht="15" hidden="false" customHeight="false" outlineLevel="0" collapsed="false">
      <c r="A287" s="23" t="s">
        <v>121</v>
      </c>
      <c r="B287" s="18" t="s">
        <v>35</v>
      </c>
      <c r="C287" s="18" t="s">
        <v>47</v>
      </c>
      <c r="D287" s="18" t="s">
        <v>261</v>
      </c>
      <c r="E287" s="21" t="s">
        <v>271</v>
      </c>
      <c r="F287" s="18" t="s">
        <v>122</v>
      </c>
      <c r="G287" s="19" t="n">
        <v>0</v>
      </c>
      <c r="H287" s="19" t="n">
        <f aca="false">2080-1500</f>
        <v>580</v>
      </c>
      <c r="I287" s="19" t="n">
        <f aca="false">2185-1500</f>
        <v>685</v>
      </c>
    </row>
    <row r="288" customFormat="false" ht="45" hidden="false" customHeight="false" outlineLevel="0" collapsed="false">
      <c r="A288" s="23" t="s">
        <v>272</v>
      </c>
      <c r="B288" s="18" t="s">
        <v>35</v>
      </c>
      <c r="C288" s="18" t="s">
        <v>47</v>
      </c>
      <c r="D288" s="18" t="s">
        <v>261</v>
      </c>
      <c r="E288" s="21" t="s">
        <v>273</v>
      </c>
      <c r="F288" s="18"/>
      <c r="G288" s="19" t="n">
        <f aca="false">G289</f>
        <v>698</v>
      </c>
      <c r="H288" s="19" t="n">
        <f aca="false">H289</f>
        <v>0</v>
      </c>
      <c r="I288" s="19" t="n">
        <f aca="false">I289</f>
        <v>450</v>
      </c>
    </row>
    <row r="289" customFormat="false" ht="30" hidden="false" customHeight="false" outlineLevel="0" collapsed="false">
      <c r="A289" s="23" t="s">
        <v>30</v>
      </c>
      <c r="B289" s="18" t="s">
        <v>35</v>
      </c>
      <c r="C289" s="18" t="s">
        <v>47</v>
      </c>
      <c r="D289" s="18" t="s">
        <v>261</v>
      </c>
      <c r="E289" s="21" t="s">
        <v>273</v>
      </c>
      <c r="F289" s="18" t="s">
        <v>31</v>
      </c>
      <c r="G289" s="19" t="n">
        <f aca="false">G290</f>
        <v>698</v>
      </c>
      <c r="H289" s="19" t="n">
        <f aca="false">H290</f>
        <v>0</v>
      </c>
      <c r="I289" s="19" t="n">
        <f aca="false">I290</f>
        <v>450</v>
      </c>
    </row>
    <row r="290" customFormat="false" ht="30" hidden="false" customHeight="false" outlineLevel="0" collapsed="false">
      <c r="A290" s="23" t="s">
        <v>32</v>
      </c>
      <c r="B290" s="18" t="s">
        <v>35</v>
      </c>
      <c r="C290" s="18" t="s">
        <v>47</v>
      </c>
      <c r="D290" s="18" t="s">
        <v>261</v>
      </c>
      <c r="E290" s="21" t="s">
        <v>273</v>
      </c>
      <c r="F290" s="18" t="s">
        <v>33</v>
      </c>
      <c r="G290" s="19" t="n">
        <f aca="false">450+107+180-39</f>
        <v>698</v>
      </c>
      <c r="H290" s="19" t="n">
        <v>0</v>
      </c>
      <c r="I290" s="19" t="n">
        <f aca="false">5500-5050</f>
        <v>450</v>
      </c>
    </row>
    <row r="291" customFormat="false" ht="45" hidden="false" customHeight="false" outlineLevel="0" collapsed="false">
      <c r="A291" s="29" t="s">
        <v>274</v>
      </c>
      <c r="B291" s="18" t="s">
        <v>35</v>
      </c>
      <c r="C291" s="18" t="s">
        <v>47</v>
      </c>
      <c r="D291" s="18" t="s">
        <v>261</v>
      </c>
      <c r="E291" s="21" t="s">
        <v>275</v>
      </c>
      <c r="F291" s="18"/>
      <c r="G291" s="19" t="n">
        <f aca="false">G292</f>
        <v>34711</v>
      </c>
      <c r="H291" s="19" t="n">
        <f aca="false">H292</f>
        <v>28715</v>
      </c>
      <c r="I291" s="19" t="n">
        <f aca="false">I292</f>
        <v>7293</v>
      </c>
    </row>
    <row r="292" customFormat="false" ht="30" hidden="false" customHeight="false" outlineLevel="0" collapsed="false">
      <c r="A292" s="23" t="s">
        <v>30</v>
      </c>
      <c r="B292" s="18" t="s">
        <v>35</v>
      </c>
      <c r="C292" s="18" t="s">
        <v>47</v>
      </c>
      <c r="D292" s="18" t="s">
        <v>261</v>
      </c>
      <c r="E292" s="21" t="s">
        <v>275</v>
      </c>
      <c r="F292" s="18" t="n">
        <v>200</v>
      </c>
      <c r="G292" s="19" t="n">
        <f aca="false">G293</f>
        <v>34711</v>
      </c>
      <c r="H292" s="19" t="n">
        <f aca="false">H293</f>
        <v>28715</v>
      </c>
      <c r="I292" s="19" t="n">
        <f aca="false">I293</f>
        <v>7293</v>
      </c>
    </row>
    <row r="293" customFormat="false" ht="30" hidden="false" customHeight="false" outlineLevel="0" collapsed="false">
      <c r="A293" s="23" t="s">
        <v>32</v>
      </c>
      <c r="B293" s="18" t="s">
        <v>35</v>
      </c>
      <c r="C293" s="18" t="s">
        <v>47</v>
      </c>
      <c r="D293" s="18" t="s">
        <v>261</v>
      </c>
      <c r="E293" s="21" t="s">
        <v>275</v>
      </c>
      <c r="F293" s="18" t="n">
        <v>240</v>
      </c>
      <c r="G293" s="19" t="n">
        <f aca="false">24315+1280+8660+456-107+107</f>
        <v>34711</v>
      </c>
      <c r="H293" s="19" t="n">
        <f aca="false">27279+1436</f>
        <v>28715</v>
      </c>
      <c r="I293" s="19" t="n">
        <f aca="false">(28743-21815)+1513-1148</f>
        <v>7293</v>
      </c>
    </row>
    <row r="294" customFormat="false" ht="30" hidden="false" customHeight="false" outlineLevel="0" collapsed="false">
      <c r="A294" s="20" t="s">
        <v>276</v>
      </c>
      <c r="B294" s="18" t="s">
        <v>35</v>
      </c>
      <c r="C294" s="18" t="s">
        <v>47</v>
      </c>
      <c r="D294" s="18" t="s">
        <v>261</v>
      </c>
      <c r="E294" s="21" t="s">
        <v>277</v>
      </c>
      <c r="F294" s="18"/>
      <c r="G294" s="19" t="n">
        <f aca="false">G295+G310</f>
        <v>41591.1</v>
      </c>
      <c r="H294" s="19" t="n">
        <f aca="false">H295+H310</f>
        <v>3135.3</v>
      </c>
      <c r="I294" s="19" t="n">
        <f aca="false">I295+I310</f>
        <v>3110.3</v>
      </c>
    </row>
    <row r="295" customFormat="false" ht="15" hidden="false" customHeight="false" outlineLevel="0" collapsed="false">
      <c r="A295" s="20" t="s">
        <v>278</v>
      </c>
      <c r="B295" s="18" t="s">
        <v>35</v>
      </c>
      <c r="C295" s="18" t="s">
        <v>47</v>
      </c>
      <c r="D295" s="18" t="s">
        <v>261</v>
      </c>
      <c r="E295" s="21" t="s">
        <v>279</v>
      </c>
      <c r="F295" s="18"/>
      <c r="G295" s="19" t="n">
        <f aca="false">G306+G296</f>
        <v>39682.2</v>
      </c>
      <c r="H295" s="19" t="n">
        <f aca="false">H306+H296</f>
        <v>3135.3</v>
      </c>
      <c r="I295" s="19" t="n">
        <f aca="false">I306+I296</f>
        <v>3110.3</v>
      </c>
    </row>
    <row r="296" customFormat="false" ht="45" hidden="false" customHeight="false" outlineLevel="0" collapsed="false">
      <c r="A296" s="29" t="s">
        <v>280</v>
      </c>
      <c r="B296" s="18" t="s">
        <v>35</v>
      </c>
      <c r="C296" s="18" t="s">
        <v>47</v>
      </c>
      <c r="D296" s="18" t="s">
        <v>261</v>
      </c>
      <c r="E296" s="21" t="s">
        <v>281</v>
      </c>
      <c r="F296" s="18"/>
      <c r="G296" s="19" t="n">
        <f aca="false">G303+G297+G300</f>
        <v>13794.9</v>
      </c>
      <c r="H296" s="19" t="n">
        <f aca="false">H303+H297+H300</f>
        <v>674.8</v>
      </c>
      <c r="I296" s="19" t="n">
        <f aca="false">I303+I297+I300</f>
        <v>669.9</v>
      </c>
    </row>
    <row r="297" customFormat="false" ht="30" hidden="false" customHeight="false" outlineLevel="0" collapsed="false">
      <c r="A297" s="23" t="s">
        <v>282</v>
      </c>
      <c r="B297" s="18" t="s">
        <v>35</v>
      </c>
      <c r="C297" s="18" t="s">
        <v>47</v>
      </c>
      <c r="D297" s="18" t="s">
        <v>261</v>
      </c>
      <c r="E297" s="21" t="s">
        <v>283</v>
      </c>
      <c r="F297" s="18"/>
      <c r="G297" s="19" t="n">
        <f aca="false">G298</f>
        <v>1745.6</v>
      </c>
      <c r="H297" s="19" t="n">
        <f aca="false">H298</f>
        <v>86.3</v>
      </c>
      <c r="I297" s="19" t="n">
        <f aca="false">I298</f>
        <v>86.3</v>
      </c>
    </row>
    <row r="298" customFormat="false" ht="30" hidden="false" customHeight="false" outlineLevel="0" collapsed="false">
      <c r="A298" s="23" t="s">
        <v>119</v>
      </c>
      <c r="B298" s="18" t="s">
        <v>35</v>
      </c>
      <c r="C298" s="18" t="s">
        <v>47</v>
      </c>
      <c r="D298" s="18" t="s">
        <v>261</v>
      </c>
      <c r="E298" s="21" t="s">
        <v>283</v>
      </c>
      <c r="F298" s="18" t="s">
        <v>120</v>
      </c>
      <c r="G298" s="19" t="n">
        <f aca="false">G299</f>
        <v>1745.6</v>
      </c>
      <c r="H298" s="19" t="n">
        <f aca="false">H299</f>
        <v>86.3</v>
      </c>
      <c r="I298" s="19" t="n">
        <f aca="false">I299</f>
        <v>86.3</v>
      </c>
    </row>
    <row r="299" customFormat="false" ht="15" hidden="false" customHeight="false" outlineLevel="0" collapsed="false">
      <c r="A299" s="23" t="s">
        <v>121</v>
      </c>
      <c r="B299" s="18" t="s">
        <v>35</v>
      </c>
      <c r="C299" s="18" t="s">
        <v>47</v>
      </c>
      <c r="D299" s="18" t="s">
        <v>261</v>
      </c>
      <c r="E299" s="21" t="s">
        <v>283</v>
      </c>
      <c r="F299" s="18" t="s">
        <v>122</v>
      </c>
      <c r="G299" s="19" t="n">
        <f aca="false">442.4+437+866.2</f>
        <v>1745.6</v>
      </c>
      <c r="H299" s="19" t="n">
        <v>86.3</v>
      </c>
      <c r="I299" s="19" t="n">
        <v>86.3</v>
      </c>
    </row>
    <row r="300" customFormat="false" ht="15" hidden="false" customHeight="false" outlineLevel="0" collapsed="false">
      <c r="A300" s="23" t="s">
        <v>284</v>
      </c>
      <c r="B300" s="18" t="s">
        <v>35</v>
      </c>
      <c r="C300" s="18" t="s">
        <v>47</v>
      </c>
      <c r="D300" s="18" t="s">
        <v>261</v>
      </c>
      <c r="E300" s="21" t="s">
        <v>285</v>
      </c>
      <c r="F300" s="18"/>
      <c r="G300" s="19" t="n">
        <f aca="false">G301</f>
        <v>9613.4</v>
      </c>
      <c r="H300" s="19" t="n">
        <f aca="false">H301</f>
        <v>0</v>
      </c>
      <c r="I300" s="19" t="n">
        <f aca="false">I301</f>
        <v>0</v>
      </c>
    </row>
    <row r="301" customFormat="false" ht="30" hidden="false" customHeight="false" outlineLevel="0" collapsed="false">
      <c r="A301" s="23" t="s">
        <v>119</v>
      </c>
      <c r="B301" s="18" t="s">
        <v>35</v>
      </c>
      <c r="C301" s="18" t="s">
        <v>47</v>
      </c>
      <c r="D301" s="18" t="s">
        <v>261</v>
      </c>
      <c r="E301" s="21" t="s">
        <v>285</v>
      </c>
      <c r="F301" s="18" t="s">
        <v>120</v>
      </c>
      <c r="G301" s="19" t="n">
        <f aca="false">G302</f>
        <v>9613.4</v>
      </c>
      <c r="H301" s="19" t="n">
        <f aca="false">H302</f>
        <v>0</v>
      </c>
      <c r="I301" s="19" t="n">
        <f aca="false">I302</f>
        <v>0</v>
      </c>
    </row>
    <row r="302" customFormat="false" ht="15" hidden="false" customHeight="false" outlineLevel="0" collapsed="false">
      <c r="A302" s="23" t="s">
        <v>121</v>
      </c>
      <c r="B302" s="18" t="s">
        <v>35</v>
      </c>
      <c r="C302" s="18" t="s">
        <v>47</v>
      </c>
      <c r="D302" s="18" t="s">
        <v>261</v>
      </c>
      <c r="E302" s="21" t="s">
        <v>285</v>
      </c>
      <c r="F302" s="18" t="s">
        <v>122</v>
      </c>
      <c r="G302" s="19" t="n">
        <f aca="false">7834.9+1778.5</f>
        <v>9613.4</v>
      </c>
      <c r="H302" s="19" t="n">
        <v>0</v>
      </c>
      <c r="I302" s="19" t="n">
        <v>0</v>
      </c>
    </row>
    <row r="303" customFormat="false" ht="30" hidden="false" customHeight="false" outlineLevel="0" collapsed="false">
      <c r="A303" s="23" t="s">
        <v>286</v>
      </c>
      <c r="B303" s="18" t="s">
        <v>35</v>
      </c>
      <c r="C303" s="18" t="s">
        <v>47</v>
      </c>
      <c r="D303" s="18" t="s">
        <v>261</v>
      </c>
      <c r="E303" s="21" t="s">
        <v>287</v>
      </c>
      <c r="F303" s="18"/>
      <c r="G303" s="19" t="n">
        <f aca="false">G304</f>
        <v>2435.9</v>
      </c>
      <c r="H303" s="19" t="n">
        <f aca="false">H304</f>
        <v>588.5</v>
      </c>
      <c r="I303" s="19" t="n">
        <f aca="false">I304</f>
        <v>583.6</v>
      </c>
    </row>
    <row r="304" customFormat="false" ht="30" hidden="false" customHeight="false" outlineLevel="0" collapsed="false">
      <c r="A304" s="23" t="s">
        <v>119</v>
      </c>
      <c r="B304" s="18" t="s">
        <v>35</v>
      </c>
      <c r="C304" s="18" t="s">
        <v>47</v>
      </c>
      <c r="D304" s="18" t="s">
        <v>261</v>
      </c>
      <c r="E304" s="21" t="s">
        <v>287</v>
      </c>
      <c r="F304" s="18" t="s">
        <v>120</v>
      </c>
      <c r="G304" s="19" t="n">
        <f aca="false">G305</f>
        <v>2435.9</v>
      </c>
      <c r="H304" s="19" t="n">
        <f aca="false">H305</f>
        <v>588.5</v>
      </c>
      <c r="I304" s="19" t="n">
        <f aca="false">I305</f>
        <v>583.6</v>
      </c>
    </row>
    <row r="305" customFormat="false" ht="15" hidden="false" customHeight="false" outlineLevel="0" collapsed="false">
      <c r="A305" s="23" t="s">
        <v>121</v>
      </c>
      <c r="B305" s="18" t="s">
        <v>35</v>
      </c>
      <c r="C305" s="18" t="s">
        <v>47</v>
      </c>
      <c r="D305" s="18" t="s">
        <v>261</v>
      </c>
      <c r="E305" s="21" t="s">
        <v>287</v>
      </c>
      <c r="F305" s="18" t="s">
        <v>122</v>
      </c>
      <c r="G305" s="19" t="n">
        <f aca="false">(746.1+1239.1)+169.4+281.3</f>
        <v>2435.9</v>
      </c>
      <c r="H305" s="19" t="n">
        <v>588.5</v>
      </c>
      <c r="I305" s="19" t="n">
        <v>583.6</v>
      </c>
    </row>
    <row r="306" customFormat="false" ht="30" hidden="false" customHeight="false" outlineLevel="0" collapsed="false">
      <c r="A306" s="29" t="s">
        <v>288</v>
      </c>
      <c r="B306" s="18" t="s">
        <v>35</v>
      </c>
      <c r="C306" s="18" t="s">
        <v>47</v>
      </c>
      <c r="D306" s="18" t="s">
        <v>261</v>
      </c>
      <c r="E306" s="21" t="s">
        <v>289</v>
      </c>
      <c r="F306" s="18"/>
      <c r="G306" s="19" t="n">
        <f aca="false">G307</f>
        <v>25887.3</v>
      </c>
      <c r="H306" s="19" t="n">
        <f aca="false">H307</f>
        <v>2460.5</v>
      </c>
      <c r="I306" s="19" t="n">
        <f aca="false">I307</f>
        <v>2440.4</v>
      </c>
    </row>
    <row r="307" customFormat="false" ht="15" hidden="false" customHeight="false" outlineLevel="0" collapsed="false">
      <c r="A307" s="23" t="s">
        <v>290</v>
      </c>
      <c r="B307" s="18" t="s">
        <v>35</v>
      </c>
      <c r="C307" s="18" t="s">
        <v>47</v>
      </c>
      <c r="D307" s="18" t="s">
        <v>261</v>
      </c>
      <c r="E307" s="21" t="s">
        <v>291</v>
      </c>
      <c r="F307" s="18"/>
      <c r="G307" s="19" t="n">
        <f aca="false">G308</f>
        <v>25887.3</v>
      </c>
      <c r="H307" s="19" t="n">
        <f aca="false">H308</f>
        <v>2460.5</v>
      </c>
      <c r="I307" s="19" t="n">
        <f aca="false">I308</f>
        <v>2440.4</v>
      </c>
    </row>
    <row r="308" customFormat="false" ht="30" hidden="false" customHeight="false" outlineLevel="0" collapsed="false">
      <c r="A308" s="23" t="s">
        <v>119</v>
      </c>
      <c r="B308" s="18" t="s">
        <v>35</v>
      </c>
      <c r="C308" s="18" t="s">
        <v>47</v>
      </c>
      <c r="D308" s="18" t="s">
        <v>261</v>
      </c>
      <c r="E308" s="21" t="s">
        <v>291</v>
      </c>
      <c r="F308" s="18" t="s">
        <v>120</v>
      </c>
      <c r="G308" s="19" t="n">
        <f aca="false">G309</f>
        <v>25887.3</v>
      </c>
      <c r="H308" s="19" t="n">
        <f aca="false">H309</f>
        <v>2460.5</v>
      </c>
      <c r="I308" s="19" t="n">
        <f aca="false">I309</f>
        <v>2440.4</v>
      </c>
    </row>
    <row r="309" customFormat="false" ht="15" hidden="false" customHeight="false" outlineLevel="0" collapsed="false">
      <c r="A309" s="23" t="s">
        <v>121</v>
      </c>
      <c r="B309" s="18" t="s">
        <v>35</v>
      </c>
      <c r="C309" s="18" t="s">
        <v>47</v>
      </c>
      <c r="D309" s="18" t="s">
        <v>261</v>
      </c>
      <c r="E309" s="21" t="s">
        <v>291</v>
      </c>
      <c r="F309" s="18" t="s">
        <v>122</v>
      </c>
      <c r="G309" s="19" t="n">
        <f aca="false">9103+2660.3-594+14718</f>
        <v>25887.3</v>
      </c>
      <c r="H309" s="19" t="n">
        <f aca="false">6103.4-3054.4-588.5</f>
        <v>2460.5</v>
      </c>
      <c r="I309" s="19" t="n">
        <f aca="false">6103.4-3079.4-583.6</f>
        <v>2440.4</v>
      </c>
    </row>
    <row r="310" customFormat="false" ht="15" hidden="false" customHeight="false" outlineLevel="0" collapsed="false">
      <c r="A310" s="20" t="s">
        <v>292</v>
      </c>
      <c r="B310" s="18" t="s">
        <v>35</v>
      </c>
      <c r="C310" s="18" t="s">
        <v>47</v>
      </c>
      <c r="D310" s="18" t="s">
        <v>261</v>
      </c>
      <c r="E310" s="21" t="s">
        <v>293</v>
      </c>
      <c r="F310" s="18"/>
      <c r="G310" s="19" t="n">
        <f aca="false">G311</f>
        <v>1908.9</v>
      </c>
      <c r="H310" s="19" t="n">
        <f aca="false">H311</f>
        <v>0</v>
      </c>
      <c r="I310" s="19" t="n">
        <f aca="false">I311</f>
        <v>0</v>
      </c>
    </row>
    <row r="311" customFormat="false" ht="30" hidden="false" customHeight="false" outlineLevel="0" collapsed="false">
      <c r="A311" s="29" t="s">
        <v>294</v>
      </c>
      <c r="B311" s="18" t="s">
        <v>35</v>
      </c>
      <c r="C311" s="18" t="s">
        <v>47</v>
      </c>
      <c r="D311" s="18" t="s">
        <v>261</v>
      </c>
      <c r="E311" s="21" t="s">
        <v>295</v>
      </c>
      <c r="F311" s="18"/>
      <c r="G311" s="19" t="n">
        <f aca="false">G312</f>
        <v>1908.9</v>
      </c>
      <c r="H311" s="19" t="n">
        <f aca="false">H312</f>
        <v>0</v>
      </c>
      <c r="I311" s="19" t="n">
        <f aca="false">I312</f>
        <v>0</v>
      </c>
    </row>
    <row r="312" customFormat="false" ht="45" hidden="false" customHeight="false" outlineLevel="0" collapsed="false">
      <c r="A312" s="23" t="s">
        <v>296</v>
      </c>
      <c r="B312" s="18" t="s">
        <v>35</v>
      </c>
      <c r="C312" s="18" t="s">
        <v>47</v>
      </c>
      <c r="D312" s="18" t="s">
        <v>261</v>
      </c>
      <c r="E312" s="21" t="s">
        <v>297</v>
      </c>
      <c r="F312" s="18"/>
      <c r="G312" s="19" t="n">
        <f aca="false">G313</f>
        <v>1908.9</v>
      </c>
      <c r="H312" s="19" t="n">
        <f aca="false">H313</f>
        <v>0</v>
      </c>
      <c r="I312" s="19" t="n">
        <f aca="false">I313</f>
        <v>0</v>
      </c>
    </row>
    <row r="313" customFormat="false" ht="30" hidden="false" customHeight="false" outlineLevel="0" collapsed="false">
      <c r="A313" s="23" t="s">
        <v>30</v>
      </c>
      <c r="B313" s="18" t="s">
        <v>35</v>
      </c>
      <c r="C313" s="18" t="s">
        <v>47</v>
      </c>
      <c r="D313" s="18" t="s">
        <v>261</v>
      </c>
      <c r="E313" s="21" t="s">
        <v>297</v>
      </c>
      <c r="F313" s="18" t="s">
        <v>31</v>
      </c>
      <c r="G313" s="19" t="n">
        <f aca="false">G314</f>
        <v>1908.9</v>
      </c>
      <c r="H313" s="19" t="n">
        <f aca="false">H314</f>
        <v>0</v>
      </c>
      <c r="I313" s="19" t="n">
        <f aca="false">I314</f>
        <v>0</v>
      </c>
    </row>
    <row r="314" customFormat="false" ht="30" hidden="false" customHeight="false" outlineLevel="0" collapsed="false">
      <c r="A314" s="23" t="s">
        <v>32</v>
      </c>
      <c r="B314" s="18" t="s">
        <v>35</v>
      </c>
      <c r="C314" s="18" t="s">
        <v>47</v>
      </c>
      <c r="D314" s="18" t="s">
        <v>261</v>
      </c>
      <c r="E314" s="21" t="s">
        <v>297</v>
      </c>
      <c r="F314" s="18" t="s">
        <v>33</v>
      </c>
      <c r="G314" s="19" t="n">
        <v>1908.9</v>
      </c>
      <c r="H314" s="19" t="n">
        <v>0</v>
      </c>
      <c r="I314" s="19" t="n">
        <v>0</v>
      </c>
    </row>
    <row r="315" customFormat="false" ht="15" hidden="false" customHeight="false" outlineLevel="0" collapsed="false">
      <c r="A315" s="20" t="s">
        <v>173</v>
      </c>
      <c r="B315" s="18" t="s">
        <v>35</v>
      </c>
      <c r="C315" s="18" t="s">
        <v>47</v>
      </c>
      <c r="D315" s="18" t="s">
        <v>261</v>
      </c>
      <c r="E315" s="21" t="s">
        <v>174</v>
      </c>
      <c r="F315" s="18"/>
      <c r="G315" s="19" t="n">
        <f aca="false">G316</f>
        <v>43.6</v>
      </c>
      <c r="H315" s="19" t="n">
        <f aca="false">H316</f>
        <v>0</v>
      </c>
      <c r="I315" s="19" t="n">
        <f aca="false">I316</f>
        <v>0</v>
      </c>
    </row>
    <row r="316" customFormat="false" ht="15" hidden="false" customHeight="false" outlineLevel="0" collapsed="false">
      <c r="A316" s="23" t="s">
        <v>175</v>
      </c>
      <c r="B316" s="18" t="s">
        <v>35</v>
      </c>
      <c r="C316" s="18" t="s">
        <v>47</v>
      </c>
      <c r="D316" s="18" t="s">
        <v>261</v>
      </c>
      <c r="E316" s="21" t="s">
        <v>176</v>
      </c>
      <c r="F316" s="18"/>
      <c r="G316" s="19" t="n">
        <f aca="false">G317</f>
        <v>43.6</v>
      </c>
      <c r="H316" s="19" t="n">
        <f aca="false">H317</f>
        <v>0</v>
      </c>
      <c r="I316" s="19" t="n">
        <f aca="false">I317</f>
        <v>0</v>
      </c>
    </row>
    <row r="317" customFormat="false" ht="15" hidden="false" customHeight="false" outlineLevel="0" collapsed="false">
      <c r="A317" s="25" t="s">
        <v>58</v>
      </c>
      <c r="B317" s="18" t="s">
        <v>35</v>
      </c>
      <c r="C317" s="18" t="s">
        <v>47</v>
      </c>
      <c r="D317" s="18" t="s">
        <v>261</v>
      </c>
      <c r="E317" s="21" t="s">
        <v>176</v>
      </c>
      <c r="F317" s="18" t="s">
        <v>59</v>
      </c>
      <c r="G317" s="19" t="n">
        <f aca="false">G318</f>
        <v>43.6</v>
      </c>
      <c r="H317" s="19" t="n">
        <f aca="false">H318</f>
        <v>0</v>
      </c>
      <c r="I317" s="19" t="n">
        <f aca="false">I318</f>
        <v>0</v>
      </c>
    </row>
    <row r="318" customFormat="false" ht="15" hidden="false" customHeight="false" outlineLevel="0" collapsed="false">
      <c r="A318" s="23" t="s">
        <v>60</v>
      </c>
      <c r="B318" s="18" t="s">
        <v>35</v>
      </c>
      <c r="C318" s="18" t="s">
        <v>47</v>
      </c>
      <c r="D318" s="18" t="s">
        <v>261</v>
      </c>
      <c r="E318" s="21" t="s">
        <v>176</v>
      </c>
      <c r="F318" s="18" t="s">
        <v>61</v>
      </c>
      <c r="G318" s="19" t="n">
        <v>43.6</v>
      </c>
      <c r="H318" s="19" t="n">
        <v>0</v>
      </c>
      <c r="I318" s="19" t="n">
        <v>0</v>
      </c>
    </row>
    <row r="319" customFormat="false" ht="15" hidden="false" customHeight="false" outlineLevel="0" collapsed="false">
      <c r="A319" s="25" t="s">
        <v>298</v>
      </c>
      <c r="B319" s="18" t="s">
        <v>35</v>
      </c>
      <c r="C319" s="18" t="s">
        <v>47</v>
      </c>
      <c r="D319" s="18" t="s">
        <v>188</v>
      </c>
      <c r="E319" s="18"/>
      <c r="F319" s="18"/>
      <c r="G319" s="19" t="n">
        <f aca="false">G320</f>
        <v>1775.4</v>
      </c>
      <c r="H319" s="19" t="n">
        <f aca="false">H320</f>
        <v>1954.4</v>
      </c>
      <c r="I319" s="19" t="n">
        <f aca="false">I320</f>
        <v>1954.4</v>
      </c>
    </row>
    <row r="320" customFormat="false" ht="30" hidden="false" customHeight="false" outlineLevel="0" collapsed="false">
      <c r="A320" s="20" t="s">
        <v>165</v>
      </c>
      <c r="B320" s="18" t="s">
        <v>35</v>
      </c>
      <c r="C320" s="18" t="s">
        <v>47</v>
      </c>
      <c r="D320" s="18" t="s">
        <v>188</v>
      </c>
      <c r="E320" s="21" t="s">
        <v>166</v>
      </c>
      <c r="F320" s="18"/>
      <c r="G320" s="19" t="n">
        <f aca="false">G326+G321</f>
        <v>1775.4</v>
      </c>
      <c r="H320" s="19" t="n">
        <f aca="false">H326+H321</f>
        <v>1954.4</v>
      </c>
      <c r="I320" s="19" t="n">
        <f aca="false">I326+I321</f>
        <v>1954.4</v>
      </c>
    </row>
    <row r="321" customFormat="false" ht="85.95" hidden="false" customHeight="true" outlineLevel="0" collapsed="false">
      <c r="A321" s="20" t="s">
        <v>167</v>
      </c>
      <c r="B321" s="18" t="s">
        <v>35</v>
      </c>
      <c r="C321" s="18" t="s">
        <v>47</v>
      </c>
      <c r="D321" s="18" t="s">
        <v>188</v>
      </c>
      <c r="E321" s="21" t="s">
        <v>168</v>
      </c>
      <c r="F321" s="18"/>
      <c r="G321" s="19" t="n">
        <f aca="false">G322</f>
        <v>221</v>
      </c>
      <c r="H321" s="19" t="n">
        <f aca="false">H322</f>
        <v>0</v>
      </c>
      <c r="I321" s="19" t="n">
        <f aca="false">I322</f>
        <v>0</v>
      </c>
    </row>
    <row r="322" customFormat="false" ht="87.6" hidden="false" customHeight="true" outlineLevel="0" collapsed="false">
      <c r="A322" s="23" t="s">
        <v>299</v>
      </c>
      <c r="B322" s="18" t="s">
        <v>35</v>
      </c>
      <c r="C322" s="18" t="s">
        <v>47</v>
      </c>
      <c r="D322" s="18" t="s">
        <v>188</v>
      </c>
      <c r="E322" s="21" t="s">
        <v>300</v>
      </c>
      <c r="F322" s="18"/>
      <c r="G322" s="19" t="n">
        <f aca="false">G323</f>
        <v>221</v>
      </c>
      <c r="H322" s="19" t="n">
        <f aca="false">H323</f>
        <v>0</v>
      </c>
      <c r="I322" s="19" t="n">
        <f aca="false">I323</f>
        <v>0</v>
      </c>
    </row>
    <row r="323" customFormat="false" ht="129.6" hidden="false" customHeight="true" outlineLevel="0" collapsed="false">
      <c r="A323" s="23" t="s">
        <v>301</v>
      </c>
      <c r="B323" s="18" t="s">
        <v>35</v>
      </c>
      <c r="C323" s="18" t="s">
        <v>47</v>
      </c>
      <c r="D323" s="18" t="s">
        <v>188</v>
      </c>
      <c r="E323" s="21" t="s">
        <v>302</v>
      </c>
      <c r="F323" s="18"/>
      <c r="G323" s="19" t="n">
        <f aca="false">G324</f>
        <v>221</v>
      </c>
      <c r="H323" s="19" t="n">
        <f aca="false">H324</f>
        <v>0</v>
      </c>
      <c r="I323" s="19" t="n">
        <f aca="false">I324</f>
        <v>0</v>
      </c>
    </row>
    <row r="324" customFormat="false" ht="30" hidden="false" customHeight="false" outlineLevel="0" collapsed="false">
      <c r="A324" s="23" t="s">
        <v>119</v>
      </c>
      <c r="B324" s="18" t="s">
        <v>35</v>
      </c>
      <c r="C324" s="18" t="s">
        <v>47</v>
      </c>
      <c r="D324" s="18" t="s">
        <v>188</v>
      </c>
      <c r="E324" s="21" t="s">
        <v>302</v>
      </c>
      <c r="F324" s="18" t="s">
        <v>120</v>
      </c>
      <c r="G324" s="19" t="n">
        <f aca="false">G325</f>
        <v>221</v>
      </c>
      <c r="H324" s="19" t="n">
        <f aca="false">H325</f>
        <v>0</v>
      </c>
      <c r="I324" s="19" t="n">
        <f aca="false">I325</f>
        <v>0</v>
      </c>
    </row>
    <row r="325" customFormat="false" ht="15" hidden="false" customHeight="false" outlineLevel="0" collapsed="false">
      <c r="A325" s="23" t="s">
        <v>121</v>
      </c>
      <c r="B325" s="18" t="s">
        <v>35</v>
      </c>
      <c r="C325" s="18" t="s">
        <v>47</v>
      </c>
      <c r="D325" s="18" t="s">
        <v>188</v>
      </c>
      <c r="E325" s="21" t="s">
        <v>302</v>
      </c>
      <c r="F325" s="18" t="s">
        <v>122</v>
      </c>
      <c r="G325" s="19" t="n">
        <f aca="false">180+41</f>
        <v>221</v>
      </c>
      <c r="H325" s="19" t="n">
        <v>0</v>
      </c>
      <c r="I325" s="19" t="n">
        <v>0</v>
      </c>
    </row>
    <row r="326" customFormat="false" ht="60" hidden="false" customHeight="false" outlineLevel="0" collapsed="false">
      <c r="A326" s="20" t="s">
        <v>303</v>
      </c>
      <c r="B326" s="18" t="s">
        <v>35</v>
      </c>
      <c r="C326" s="18" t="s">
        <v>47</v>
      </c>
      <c r="D326" s="18" t="s">
        <v>188</v>
      </c>
      <c r="E326" s="21" t="s">
        <v>304</v>
      </c>
      <c r="F326" s="18"/>
      <c r="G326" s="19" t="n">
        <f aca="false">G327+G331+G335</f>
        <v>1554.4</v>
      </c>
      <c r="H326" s="19" t="n">
        <f aca="false">H327+H331+H335</f>
        <v>1954.4</v>
      </c>
      <c r="I326" s="19" t="n">
        <f aca="false">I327+I331+I335</f>
        <v>1954.4</v>
      </c>
    </row>
    <row r="327" customFormat="false" ht="30" hidden="false" customHeight="false" outlineLevel="0" collapsed="false">
      <c r="A327" s="20" t="s">
        <v>305</v>
      </c>
      <c r="B327" s="18" t="s">
        <v>35</v>
      </c>
      <c r="C327" s="18" t="s">
        <v>47</v>
      </c>
      <c r="D327" s="18" t="s">
        <v>188</v>
      </c>
      <c r="E327" s="21" t="s">
        <v>306</v>
      </c>
      <c r="F327" s="18"/>
      <c r="G327" s="19" t="n">
        <f aca="false">G328</f>
        <v>923.9</v>
      </c>
      <c r="H327" s="19" t="n">
        <f aca="false">H328</f>
        <v>1349.9</v>
      </c>
      <c r="I327" s="19" t="n">
        <f aca="false">I328</f>
        <v>1349.9</v>
      </c>
    </row>
    <row r="328" customFormat="false" ht="15" hidden="false" customHeight="false" outlineLevel="0" collapsed="false">
      <c r="A328" s="32" t="s">
        <v>307</v>
      </c>
      <c r="B328" s="18" t="s">
        <v>35</v>
      </c>
      <c r="C328" s="18" t="s">
        <v>47</v>
      </c>
      <c r="D328" s="18" t="s">
        <v>188</v>
      </c>
      <c r="E328" s="21" t="s">
        <v>308</v>
      </c>
      <c r="F328" s="18"/>
      <c r="G328" s="19" t="n">
        <f aca="false">G329</f>
        <v>923.9</v>
      </c>
      <c r="H328" s="19" t="n">
        <f aca="false">H329</f>
        <v>1349.9</v>
      </c>
      <c r="I328" s="19" t="n">
        <f aca="false">I329</f>
        <v>1349.9</v>
      </c>
    </row>
    <row r="329" customFormat="false" ht="30" hidden="false" customHeight="false" outlineLevel="0" collapsed="false">
      <c r="A329" s="23" t="s">
        <v>30</v>
      </c>
      <c r="B329" s="18" t="s">
        <v>35</v>
      </c>
      <c r="C329" s="18" t="s">
        <v>47</v>
      </c>
      <c r="D329" s="18" t="s">
        <v>188</v>
      </c>
      <c r="E329" s="21" t="s">
        <v>308</v>
      </c>
      <c r="F329" s="18" t="s">
        <v>31</v>
      </c>
      <c r="G329" s="19" t="n">
        <f aca="false">G330</f>
        <v>923.9</v>
      </c>
      <c r="H329" s="19" t="n">
        <f aca="false">H330</f>
        <v>1349.9</v>
      </c>
      <c r="I329" s="19" t="n">
        <f aca="false">I330</f>
        <v>1349.9</v>
      </c>
    </row>
    <row r="330" customFormat="false" ht="30" hidden="false" customHeight="false" outlineLevel="0" collapsed="false">
      <c r="A330" s="23" t="s">
        <v>32</v>
      </c>
      <c r="B330" s="18" t="s">
        <v>35</v>
      </c>
      <c r="C330" s="18" t="s">
        <v>47</v>
      </c>
      <c r="D330" s="18" t="s">
        <v>188</v>
      </c>
      <c r="E330" s="21" t="s">
        <v>308</v>
      </c>
      <c r="F330" s="18" t="s">
        <v>33</v>
      </c>
      <c r="G330" s="19" t="n">
        <f aca="false">537.1+1812.8-1000-400-26</f>
        <v>923.9</v>
      </c>
      <c r="H330" s="19" t="n">
        <f aca="false">537.1+1812.8-1000</f>
        <v>1349.9</v>
      </c>
      <c r="I330" s="19" t="n">
        <f aca="false">537.1+1812.8-1000</f>
        <v>1349.9</v>
      </c>
    </row>
    <row r="331" customFormat="false" ht="15" hidden="false" customHeight="false" outlineLevel="0" collapsed="false">
      <c r="A331" s="20" t="s">
        <v>309</v>
      </c>
      <c r="B331" s="18" t="s">
        <v>35</v>
      </c>
      <c r="C331" s="18" t="s">
        <v>47</v>
      </c>
      <c r="D331" s="18" t="s">
        <v>188</v>
      </c>
      <c r="E331" s="21" t="s">
        <v>310</v>
      </c>
      <c r="F331" s="24"/>
      <c r="G331" s="30" t="n">
        <f aca="false">G332</f>
        <v>543.5</v>
      </c>
      <c r="H331" s="30" t="n">
        <f aca="false">H332</f>
        <v>543.5</v>
      </c>
      <c r="I331" s="30" t="n">
        <f aca="false">I332</f>
        <v>543.5</v>
      </c>
    </row>
    <row r="332" customFormat="false" ht="15" hidden="false" customHeight="false" outlineLevel="0" collapsed="false">
      <c r="A332" s="32" t="s">
        <v>311</v>
      </c>
      <c r="B332" s="18" t="s">
        <v>35</v>
      </c>
      <c r="C332" s="18" t="s">
        <v>47</v>
      </c>
      <c r="D332" s="18" t="s">
        <v>188</v>
      </c>
      <c r="E332" s="21" t="s">
        <v>312</v>
      </c>
      <c r="F332" s="24"/>
      <c r="G332" s="30" t="n">
        <f aca="false">G333</f>
        <v>543.5</v>
      </c>
      <c r="H332" s="30" t="n">
        <f aca="false">H333</f>
        <v>543.5</v>
      </c>
      <c r="I332" s="30" t="n">
        <f aca="false">I333</f>
        <v>543.5</v>
      </c>
    </row>
    <row r="333" customFormat="false" ht="30" hidden="false" customHeight="false" outlineLevel="0" collapsed="false">
      <c r="A333" s="23" t="s">
        <v>30</v>
      </c>
      <c r="B333" s="18" t="s">
        <v>35</v>
      </c>
      <c r="C333" s="18" t="s">
        <v>47</v>
      </c>
      <c r="D333" s="18" t="s">
        <v>188</v>
      </c>
      <c r="E333" s="21" t="s">
        <v>312</v>
      </c>
      <c r="F333" s="18" t="s">
        <v>31</v>
      </c>
      <c r="G333" s="30" t="n">
        <f aca="false">G334</f>
        <v>543.5</v>
      </c>
      <c r="H333" s="30" t="n">
        <f aca="false">H334</f>
        <v>543.5</v>
      </c>
      <c r="I333" s="30" t="n">
        <f aca="false">I334</f>
        <v>543.5</v>
      </c>
    </row>
    <row r="334" customFormat="false" ht="30" hidden="false" customHeight="false" outlineLevel="0" collapsed="false">
      <c r="A334" s="23" t="s">
        <v>32</v>
      </c>
      <c r="B334" s="18" t="s">
        <v>35</v>
      </c>
      <c r="C334" s="18" t="s">
        <v>47</v>
      </c>
      <c r="D334" s="18" t="s">
        <v>188</v>
      </c>
      <c r="E334" s="21" t="s">
        <v>312</v>
      </c>
      <c r="F334" s="18" t="s">
        <v>33</v>
      </c>
      <c r="G334" s="30" t="n">
        <v>543.5</v>
      </c>
      <c r="H334" s="30" t="n">
        <v>543.5</v>
      </c>
      <c r="I334" s="30" t="n">
        <v>543.5</v>
      </c>
    </row>
    <row r="335" customFormat="false" ht="30" hidden="false" customHeight="false" outlineLevel="0" collapsed="false">
      <c r="A335" s="23" t="s">
        <v>313</v>
      </c>
      <c r="B335" s="18" t="s">
        <v>35</v>
      </c>
      <c r="C335" s="18" t="s">
        <v>47</v>
      </c>
      <c r="D335" s="18" t="s">
        <v>188</v>
      </c>
      <c r="E335" s="21" t="s">
        <v>314</v>
      </c>
      <c r="F335" s="18"/>
      <c r="G335" s="30" t="n">
        <f aca="false">G336</f>
        <v>87</v>
      </c>
      <c r="H335" s="30" t="n">
        <f aca="false">H336</f>
        <v>61</v>
      </c>
      <c r="I335" s="30" t="n">
        <f aca="false">I336</f>
        <v>61</v>
      </c>
    </row>
    <row r="336" customFormat="false" ht="15" hidden="false" customHeight="false" outlineLevel="0" collapsed="false">
      <c r="A336" s="23" t="s">
        <v>315</v>
      </c>
      <c r="B336" s="18" t="s">
        <v>35</v>
      </c>
      <c r="C336" s="18" t="s">
        <v>47</v>
      </c>
      <c r="D336" s="18" t="s">
        <v>188</v>
      </c>
      <c r="E336" s="21" t="s">
        <v>316</v>
      </c>
      <c r="F336" s="18"/>
      <c r="G336" s="30" t="n">
        <f aca="false">G337</f>
        <v>87</v>
      </c>
      <c r="H336" s="30" t="n">
        <f aca="false">H337</f>
        <v>61</v>
      </c>
      <c r="I336" s="30" t="n">
        <f aca="false">I337</f>
        <v>61</v>
      </c>
    </row>
    <row r="337" customFormat="false" ht="30" hidden="false" customHeight="false" outlineLevel="0" collapsed="false">
      <c r="A337" s="23" t="s">
        <v>30</v>
      </c>
      <c r="B337" s="18" t="s">
        <v>35</v>
      </c>
      <c r="C337" s="18" t="s">
        <v>47</v>
      </c>
      <c r="D337" s="18" t="s">
        <v>188</v>
      </c>
      <c r="E337" s="21" t="s">
        <v>316</v>
      </c>
      <c r="F337" s="18" t="s">
        <v>31</v>
      </c>
      <c r="G337" s="30" t="n">
        <f aca="false">G338</f>
        <v>87</v>
      </c>
      <c r="H337" s="30" t="n">
        <f aca="false">H338</f>
        <v>61</v>
      </c>
      <c r="I337" s="30" t="n">
        <f aca="false">I338</f>
        <v>61</v>
      </c>
    </row>
    <row r="338" customFormat="false" ht="30" hidden="false" customHeight="false" outlineLevel="0" collapsed="false">
      <c r="A338" s="23" t="s">
        <v>32</v>
      </c>
      <c r="B338" s="18" t="s">
        <v>35</v>
      </c>
      <c r="C338" s="18" t="s">
        <v>47</v>
      </c>
      <c r="D338" s="18" t="s">
        <v>188</v>
      </c>
      <c r="E338" s="21" t="s">
        <v>316</v>
      </c>
      <c r="F338" s="18" t="s">
        <v>33</v>
      </c>
      <c r="G338" s="30" t="n">
        <f aca="false">61+26</f>
        <v>87</v>
      </c>
      <c r="H338" s="30" t="n">
        <v>61</v>
      </c>
      <c r="I338" s="30" t="n">
        <v>61</v>
      </c>
    </row>
    <row r="339" customFormat="false" ht="15" hidden="false" customHeight="false" outlineLevel="0" collapsed="false">
      <c r="A339" s="17" t="s">
        <v>317</v>
      </c>
      <c r="B339" s="18" t="s">
        <v>35</v>
      </c>
      <c r="C339" s="18" t="s">
        <v>47</v>
      </c>
      <c r="D339" s="18" t="s">
        <v>318</v>
      </c>
      <c r="E339" s="18"/>
      <c r="F339" s="18"/>
      <c r="G339" s="19" t="n">
        <f aca="false">G346+G357+G363+G386+G373+G340</f>
        <v>21983.1</v>
      </c>
      <c r="H339" s="19" t="n">
        <f aca="false">H346+H357+H363+H386+H373+H340</f>
        <v>50444.5</v>
      </c>
      <c r="I339" s="19" t="n">
        <f aca="false">I346+I357+I363+I386+I373+I340</f>
        <v>49344.5</v>
      </c>
    </row>
    <row r="340" customFormat="false" ht="30" hidden="false" customHeight="false" outlineLevel="0" collapsed="false">
      <c r="A340" s="20" t="s">
        <v>111</v>
      </c>
      <c r="B340" s="18" t="s">
        <v>35</v>
      </c>
      <c r="C340" s="18" t="s">
        <v>47</v>
      </c>
      <c r="D340" s="18" t="s">
        <v>318</v>
      </c>
      <c r="E340" s="21" t="s">
        <v>112</v>
      </c>
      <c r="F340" s="18"/>
      <c r="G340" s="19" t="n">
        <f aca="false">G341</f>
        <v>637</v>
      </c>
      <c r="H340" s="19" t="n">
        <f aca="false">H341</f>
        <v>637</v>
      </c>
      <c r="I340" s="19" t="n">
        <f aca="false">I341</f>
        <v>637</v>
      </c>
    </row>
    <row r="341" customFormat="false" ht="30" hidden="false" customHeight="false" outlineLevel="0" collapsed="false">
      <c r="A341" s="20" t="s">
        <v>113</v>
      </c>
      <c r="B341" s="18" t="s">
        <v>35</v>
      </c>
      <c r="C341" s="18" t="s">
        <v>47</v>
      </c>
      <c r="D341" s="18" t="s">
        <v>318</v>
      </c>
      <c r="E341" s="21" t="s">
        <v>114</v>
      </c>
      <c r="F341" s="18"/>
      <c r="G341" s="19" t="n">
        <f aca="false">G342</f>
        <v>637</v>
      </c>
      <c r="H341" s="19" t="n">
        <f aca="false">H342</f>
        <v>637</v>
      </c>
      <c r="I341" s="19" t="n">
        <f aca="false">I342</f>
        <v>637</v>
      </c>
    </row>
    <row r="342" customFormat="false" ht="30" hidden="false" customHeight="false" outlineLevel="0" collapsed="false">
      <c r="A342" s="20" t="s">
        <v>319</v>
      </c>
      <c r="B342" s="18" t="s">
        <v>35</v>
      </c>
      <c r="C342" s="18" t="s">
        <v>47</v>
      </c>
      <c r="D342" s="18" t="s">
        <v>318</v>
      </c>
      <c r="E342" s="21" t="s">
        <v>320</v>
      </c>
      <c r="F342" s="18"/>
      <c r="G342" s="19" t="n">
        <f aca="false">G343</f>
        <v>637</v>
      </c>
      <c r="H342" s="19" t="n">
        <f aca="false">H343</f>
        <v>637</v>
      </c>
      <c r="I342" s="19" t="n">
        <f aca="false">I343</f>
        <v>637</v>
      </c>
    </row>
    <row r="343" customFormat="false" ht="75" hidden="false" customHeight="false" outlineLevel="0" collapsed="false">
      <c r="A343" s="20" t="s">
        <v>321</v>
      </c>
      <c r="B343" s="18" t="s">
        <v>35</v>
      </c>
      <c r="C343" s="18" t="s">
        <v>47</v>
      </c>
      <c r="D343" s="18" t="s">
        <v>318</v>
      </c>
      <c r="E343" s="21" t="s">
        <v>322</v>
      </c>
      <c r="F343" s="18"/>
      <c r="G343" s="19" t="n">
        <f aca="false">G344</f>
        <v>637</v>
      </c>
      <c r="H343" s="19" t="n">
        <f aca="false">H344</f>
        <v>637</v>
      </c>
      <c r="I343" s="19" t="n">
        <f aca="false">I344</f>
        <v>637</v>
      </c>
    </row>
    <row r="344" customFormat="false" ht="30" hidden="false" customHeight="false" outlineLevel="0" collapsed="false">
      <c r="A344" s="23" t="s">
        <v>30</v>
      </c>
      <c r="B344" s="18" t="s">
        <v>35</v>
      </c>
      <c r="C344" s="18" t="s">
        <v>47</v>
      </c>
      <c r="D344" s="18" t="s">
        <v>318</v>
      </c>
      <c r="E344" s="21" t="s">
        <v>322</v>
      </c>
      <c r="F344" s="18" t="s">
        <v>31</v>
      </c>
      <c r="G344" s="19" t="n">
        <f aca="false">G345</f>
        <v>637</v>
      </c>
      <c r="H344" s="19" t="n">
        <f aca="false">H345</f>
        <v>637</v>
      </c>
      <c r="I344" s="19" t="n">
        <f aca="false">I345</f>
        <v>637</v>
      </c>
    </row>
    <row r="345" customFormat="false" ht="30" hidden="false" customHeight="false" outlineLevel="0" collapsed="false">
      <c r="A345" s="23" t="s">
        <v>32</v>
      </c>
      <c r="B345" s="18" t="s">
        <v>35</v>
      </c>
      <c r="C345" s="18" t="s">
        <v>47</v>
      </c>
      <c r="D345" s="18" t="s">
        <v>318</v>
      </c>
      <c r="E345" s="21" t="s">
        <v>322</v>
      </c>
      <c r="F345" s="18" t="s">
        <v>33</v>
      </c>
      <c r="G345" s="19" t="n">
        <v>637</v>
      </c>
      <c r="H345" s="19" t="n">
        <v>637</v>
      </c>
      <c r="I345" s="19" t="n">
        <v>637</v>
      </c>
    </row>
    <row r="346" customFormat="false" ht="15" hidden="false" customHeight="false" outlineLevel="0" collapsed="false">
      <c r="A346" s="20" t="s">
        <v>323</v>
      </c>
      <c r="B346" s="18" t="s">
        <v>35</v>
      </c>
      <c r="C346" s="18" t="s">
        <v>47</v>
      </c>
      <c r="D346" s="18" t="s">
        <v>318</v>
      </c>
      <c r="E346" s="21" t="s">
        <v>324</v>
      </c>
      <c r="F346" s="18"/>
      <c r="G346" s="19" t="n">
        <f aca="false">G347+G352</f>
        <v>500</v>
      </c>
      <c r="H346" s="19" t="n">
        <f aca="false">H347+H352</f>
        <v>32337</v>
      </c>
      <c r="I346" s="19" t="n">
        <f aca="false">I347+I352</f>
        <v>32337</v>
      </c>
    </row>
    <row r="347" customFormat="false" ht="15" hidden="false" customHeight="false" outlineLevel="0" collapsed="false">
      <c r="A347" s="20" t="s">
        <v>325</v>
      </c>
      <c r="B347" s="18" t="s">
        <v>35</v>
      </c>
      <c r="C347" s="18" t="s">
        <v>47</v>
      </c>
      <c r="D347" s="18" t="s">
        <v>318</v>
      </c>
      <c r="E347" s="21" t="s">
        <v>326</v>
      </c>
      <c r="F347" s="18"/>
      <c r="G347" s="19" t="n">
        <f aca="false">G348</f>
        <v>0</v>
      </c>
      <c r="H347" s="19" t="n">
        <f aca="false">H348</f>
        <v>31837</v>
      </c>
      <c r="I347" s="19" t="n">
        <f aca="false">I348</f>
        <v>31837</v>
      </c>
    </row>
    <row r="348" customFormat="false" ht="45" hidden="false" customHeight="false" outlineLevel="0" collapsed="false">
      <c r="A348" s="29" t="s">
        <v>327</v>
      </c>
      <c r="B348" s="18" t="s">
        <v>35</v>
      </c>
      <c r="C348" s="18" t="s">
        <v>47</v>
      </c>
      <c r="D348" s="18" t="s">
        <v>318</v>
      </c>
      <c r="E348" s="21" t="s">
        <v>328</v>
      </c>
      <c r="F348" s="18"/>
      <c r="G348" s="19" t="n">
        <f aca="false">G349</f>
        <v>0</v>
      </c>
      <c r="H348" s="19" t="n">
        <f aca="false">H349</f>
        <v>31837</v>
      </c>
      <c r="I348" s="19" t="n">
        <f aca="false">I349</f>
        <v>31837</v>
      </c>
    </row>
    <row r="349" customFormat="false" ht="90" hidden="false" customHeight="false" outlineLevel="0" collapsed="false">
      <c r="A349" s="29" t="s">
        <v>329</v>
      </c>
      <c r="B349" s="18" t="s">
        <v>35</v>
      </c>
      <c r="C349" s="18" t="s">
        <v>47</v>
      </c>
      <c r="D349" s="18" t="s">
        <v>318</v>
      </c>
      <c r="E349" s="21" t="s">
        <v>330</v>
      </c>
      <c r="F349" s="18"/>
      <c r="G349" s="19" t="n">
        <f aca="false">G350</f>
        <v>0</v>
      </c>
      <c r="H349" s="19" t="n">
        <f aca="false">H350</f>
        <v>31837</v>
      </c>
      <c r="I349" s="19" t="n">
        <f aca="false">I350</f>
        <v>31837</v>
      </c>
    </row>
    <row r="350" customFormat="false" ht="30" hidden="false" customHeight="false" outlineLevel="0" collapsed="false">
      <c r="A350" s="23" t="s">
        <v>30</v>
      </c>
      <c r="B350" s="18" t="s">
        <v>35</v>
      </c>
      <c r="C350" s="18" t="s">
        <v>47</v>
      </c>
      <c r="D350" s="18" t="s">
        <v>318</v>
      </c>
      <c r="E350" s="21" t="s">
        <v>330</v>
      </c>
      <c r="F350" s="18" t="s">
        <v>31</v>
      </c>
      <c r="G350" s="19" t="n">
        <f aca="false">G351</f>
        <v>0</v>
      </c>
      <c r="H350" s="19" t="n">
        <f aca="false">H351</f>
        <v>31837</v>
      </c>
      <c r="I350" s="19" t="n">
        <f aca="false">I351</f>
        <v>31837</v>
      </c>
    </row>
    <row r="351" customFormat="false" ht="30" hidden="false" customHeight="false" outlineLevel="0" collapsed="false">
      <c r="A351" s="23" t="s">
        <v>32</v>
      </c>
      <c r="B351" s="18" t="s">
        <v>35</v>
      </c>
      <c r="C351" s="18" t="s">
        <v>47</v>
      </c>
      <c r="D351" s="18" t="s">
        <v>318</v>
      </c>
      <c r="E351" s="21" t="s">
        <v>330</v>
      </c>
      <c r="F351" s="18" t="s">
        <v>33</v>
      </c>
      <c r="G351" s="19" t="n">
        <v>0</v>
      </c>
      <c r="H351" s="19" t="n">
        <f aca="false">28827+3010</f>
        <v>31837</v>
      </c>
      <c r="I351" s="19" t="n">
        <f aca="false">28827+3010</f>
        <v>31837</v>
      </c>
    </row>
    <row r="352" customFormat="false" ht="30" hidden="false" customHeight="false" outlineLevel="0" collapsed="false">
      <c r="A352" s="20" t="s">
        <v>331</v>
      </c>
      <c r="B352" s="18" t="s">
        <v>35</v>
      </c>
      <c r="C352" s="18" t="s">
        <v>47</v>
      </c>
      <c r="D352" s="18" t="s">
        <v>318</v>
      </c>
      <c r="E352" s="21" t="s">
        <v>332</v>
      </c>
      <c r="F352" s="18"/>
      <c r="G352" s="19" t="n">
        <f aca="false">G353</f>
        <v>500</v>
      </c>
      <c r="H352" s="19" t="n">
        <f aca="false">H353</f>
        <v>500</v>
      </c>
      <c r="I352" s="19" t="n">
        <f aca="false">I353</f>
        <v>500</v>
      </c>
    </row>
    <row r="353" customFormat="false" ht="45" hidden="false" customHeight="false" outlineLevel="0" collapsed="false">
      <c r="A353" s="29" t="s">
        <v>333</v>
      </c>
      <c r="B353" s="18" t="s">
        <v>35</v>
      </c>
      <c r="C353" s="18" t="s">
        <v>47</v>
      </c>
      <c r="D353" s="18" t="s">
        <v>318</v>
      </c>
      <c r="E353" s="21" t="s">
        <v>334</v>
      </c>
      <c r="F353" s="18"/>
      <c r="G353" s="19" t="n">
        <f aca="false">G354</f>
        <v>500</v>
      </c>
      <c r="H353" s="19" t="n">
        <f aca="false">H354</f>
        <v>500</v>
      </c>
      <c r="I353" s="19" t="n">
        <f aca="false">I354</f>
        <v>500</v>
      </c>
    </row>
    <row r="354" customFormat="false" ht="30" hidden="false" customHeight="false" outlineLevel="0" collapsed="false">
      <c r="A354" s="22" t="s">
        <v>335</v>
      </c>
      <c r="B354" s="18" t="s">
        <v>35</v>
      </c>
      <c r="C354" s="18" t="s">
        <v>47</v>
      </c>
      <c r="D354" s="18" t="s">
        <v>318</v>
      </c>
      <c r="E354" s="21" t="s">
        <v>336</v>
      </c>
      <c r="F354" s="18"/>
      <c r="G354" s="19" t="n">
        <f aca="false">G355</f>
        <v>500</v>
      </c>
      <c r="H354" s="19" t="n">
        <f aca="false">H355</f>
        <v>500</v>
      </c>
      <c r="I354" s="19" t="n">
        <f aca="false">I355</f>
        <v>500</v>
      </c>
    </row>
    <row r="355" customFormat="false" ht="15" hidden="false" customHeight="false" outlineLevel="0" collapsed="false">
      <c r="A355" s="23" t="s">
        <v>58</v>
      </c>
      <c r="B355" s="18" t="s">
        <v>35</v>
      </c>
      <c r="C355" s="18" t="s">
        <v>47</v>
      </c>
      <c r="D355" s="18" t="s">
        <v>318</v>
      </c>
      <c r="E355" s="21" t="s">
        <v>336</v>
      </c>
      <c r="F355" s="18" t="s">
        <v>59</v>
      </c>
      <c r="G355" s="19" t="n">
        <f aca="false">G356</f>
        <v>500</v>
      </c>
      <c r="H355" s="19" t="n">
        <f aca="false">H356</f>
        <v>500</v>
      </c>
      <c r="I355" s="19" t="n">
        <f aca="false">I356</f>
        <v>500</v>
      </c>
    </row>
    <row r="356" customFormat="false" ht="45" hidden="false" customHeight="false" outlineLevel="0" collapsed="false">
      <c r="A356" s="23" t="s">
        <v>337</v>
      </c>
      <c r="B356" s="18" t="s">
        <v>35</v>
      </c>
      <c r="C356" s="18" t="s">
        <v>47</v>
      </c>
      <c r="D356" s="18" t="s">
        <v>318</v>
      </c>
      <c r="E356" s="21" t="s">
        <v>336</v>
      </c>
      <c r="F356" s="18" t="s">
        <v>338</v>
      </c>
      <c r="G356" s="19" t="n">
        <v>500</v>
      </c>
      <c r="H356" s="19" t="n">
        <v>500</v>
      </c>
      <c r="I356" s="19" t="n">
        <f aca="false">(2050+500)-2050</f>
        <v>500</v>
      </c>
    </row>
    <row r="357" customFormat="false" ht="30" hidden="false" customHeight="false" outlineLevel="0" collapsed="false">
      <c r="A357" s="20" t="s">
        <v>38</v>
      </c>
      <c r="B357" s="18" t="s">
        <v>35</v>
      </c>
      <c r="C357" s="18" t="s">
        <v>47</v>
      </c>
      <c r="D357" s="18" t="s">
        <v>318</v>
      </c>
      <c r="E357" s="21" t="s">
        <v>39</v>
      </c>
      <c r="F357" s="18"/>
      <c r="G357" s="19" t="n">
        <f aca="false">G358</f>
        <v>1355.6</v>
      </c>
      <c r="H357" s="19" t="n">
        <f aca="false">H358</f>
        <v>700</v>
      </c>
      <c r="I357" s="19" t="n">
        <f aca="false">I358</f>
        <v>0</v>
      </c>
    </row>
    <row r="358" customFormat="false" ht="15" hidden="false" customHeight="false" outlineLevel="0" collapsed="false">
      <c r="A358" s="20" t="s">
        <v>130</v>
      </c>
      <c r="B358" s="18" t="s">
        <v>35</v>
      </c>
      <c r="C358" s="18" t="s">
        <v>47</v>
      </c>
      <c r="D358" s="18" t="s">
        <v>318</v>
      </c>
      <c r="E358" s="21" t="s">
        <v>131</v>
      </c>
      <c r="F358" s="18"/>
      <c r="G358" s="19" t="n">
        <f aca="false">G359</f>
        <v>1355.6</v>
      </c>
      <c r="H358" s="19" t="n">
        <f aca="false">H359</f>
        <v>700</v>
      </c>
      <c r="I358" s="19" t="n">
        <f aca="false">I359</f>
        <v>0</v>
      </c>
    </row>
    <row r="359" customFormat="false" ht="45" hidden="false" customHeight="false" outlineLevel="0" collapsed="false">
      <c r="A359" s="29" t="s">
        <v>132</v>
      </c>
      <c r="B359" s="18" t="s">
        <v>35</v>
      </c>
      <c r="C359" s="18" t="s">
        <v>47</v>
      </c>
      <c r="D359" s="18" t="s">
        <v>318</v>
      </c>
      <c r="E359" s="21" t="s">
        <v>133</v>
      </c>
      <c r="F359" s="18"/>
      <c r="G359" s="19" t="n">
        <f aca="false">G360</f>
        <v>1355.6</v>
      </c>
      <c r="H359" s="19" t="n">
        <f aca="false">H360</f>
        <v>700</v>
      </c>
      <c r="I359" s="19" t="n">
        <f aca="false">I360</f>
        <v>0</v>
      </c>
    </row>
    <row r="360" customFormat="false" ht="30" hidden="false" customHeight="false" outlineLevel="0" collapsed="false">
      <c r="A360" s="20" t="s">
        <v>339</v>
      </c>
      <c r="B360" s="18" t="s">
        <v>35</v>
      </c>
      <c r="C360" s="18" t="s">
        <v>47</v>
      </c>
      <c r="D360" s="18" t="s">
        <v>318</v>
      </c>
      <c r="E360" s="21" t="s">
        <v>340</v>
      </c>
      <c r="F360" s="24"/>
      <c r="G360" s="19" t="n">
        <f aca="false">G361</f>
        <v>1355.6</v>
      </c>
      <c r="H360" s="19" t="n">
        <f aca="false">H361</f>
        <v>700</v>
      </c>
      <c r="I360" s="19" t="n">
        <f aca="false">I361</f>
        <v>0</v>
      </c>
    </row>
    <row r="361" customFormat="false" ht="30" hidden="false" customHeight="false" outlineLevel="0" collapsed="false">
      <c r="A361" s="23" t="s">
        <v>30</v>
      </c>
      <c r="B361" s="18" t="s">
        <v>35</v>
      </c>
      <c r="C361" s="18" t="s">
        <v>47</v>
      </c>
      <c r="D361" s="18" t="s">
        <v>318</v>
      </c>
      <c r="E361" s="21" t="s">
        <v>340</v>
      </c>
      <c r="F361" s="18" t="n">
        <v>200</v>
      </c>
      <c r="G361" s="19" t="n">
        <f aca="false">G362</f>
        <v>1355.6</v>
      </c>
      <c r="H361" s="19" t="n">
        <f aca="false">H362</f>
        <v>700</v>
      </c>
      <c r="I361" s="19" t="n">
        <f aca="false">I362</f>
        <v>0</v>
      </c>
    </row>
    <row r="362" customFormat="false" ht="30" hidden="false" customHeight="false" outlineLevel="0" collapsed="false">
      <c r="A362" s="23" t="s">
        <v>32</v>
      </c>
      <c r="B362" s="18" t="s">
        <v>35</v>
      </c>
      <c r="C362" s="18" t="s">
        <v>47</v>
      </c>
      <c r="D362" s="18" t="s">
        <v>318</v>
      </c>
      <c r="E362" s="21" t="s">
        <v>340</v>
      </c>
      <c r="F362" s="18" t="n">
        <v>240</v>
      </c>
      <c r="G362" s="19" t="n">
        <f aca="false">2700-1000+205.6-550</f>
        <v>1355.6</v>
      </c>
      <c r="H362" s="19" t="n">
        <f aca="false">2700-1000-1000</f>
        <v>700</v>
      </c>
      <c r="I362" s="19" t="n">
        <f aca="false">2700-2700</f>
        <v>0</v>
      </c>
    </row>
    <row r="363" customFormat="false" ht="60" hidden="false" customHeight="false" outlineLevel="0" collapsed="false">
      <c r="A363" s="20" t="s">
        <v>64</v>
      </c>
      <c r="B363" s="18" t="s">
        <v>35</v>
      </c>
      <c r="C363" s="18" t="s">
        <v>47</v>
      </c>
      <c r="D363" s="18" t="s">
        <v>318</v>
      </c>
      <c r="E363" s="21" t="s">
        <v>65</v>
      </c>
      <c r="F363" s="18"/>
      <c r="G363" s="19" t="n">
        <f aca="false">G364</f>
        <v>8908.5</v>
      </c>
      <c r="H363" s="19" t="n">
        <f aca="false">H364</f>
        <v>8908.5</v>
      </c>
      <c r="I363" s="19" t="n">
        <f aca="false">I364</f>
        <v>8908.5</v>
      </c>
    </row>
    <row r="364" customFormat="false" ht="60" hidden="false" customHeight="false" outlineLevel="0" collapsed="false">
      <c r="A364" s="20" t="s">
        <v>66</v>
      </c>
      <c r="B364" s="18" t="s">
        <v>35</v>
      </c>
      <c r="C364" s="18" t="s">
        <v>47</v>
      </c>
      <c r="D364" s="18" t="s">
        <v>318</v>
      </c>
      <c r="E364" s="21" t="s">
        <v>67</v>
      </c>
      <c r="F364" s="18"/>
      <c r="G364" s="19" t="n">
        <f aca="false">G365</f>
        <v>8908.5</v>
      </c>
      <c r="H364" s="19" t="n">
        <f aca="false">H365</f>
        <v>8908.5</v>
      </c>
      <c r="I364" s="19" t="n">
        <f aca="false">I365</f>
        <v>8908.5</v>
      </c>
    </row>
    <row r="365" customFormat="false" ht="45" hidden="false" customHeight="false" outlineLevel="0" collapsed="false">
      <c r="A365" s="22" t="s">
        <v>68</v>
      </c>
      <c r="B365" s="18" t="s">
        <v>35</v>
      </c>
      <c r="C365" s="18" t="s">
        <v>47</v>
      </c>
      <c r="D365" s="18" t="s">
        <v>318</v>
      </c>
      <c r="E365" s="21" t="s">
        <v>69</v>
      </c>
      <c r="F365" s="18"/>
      <c r="G365" s="19" t="n">
        <f aca="false">G366</f>
        <v>8908.5</v>
      </c>
      <c r="H365" s="19" t="n">
        <f aca="false">H366</f>
        <v>8908.5</v>
      </c>
      <c r="I365" s="19" t="n">
        <f aca="false">I366</f>
        <v>8908.5</v>
      </c>
    </row>
    <row r="366" customFormat="false" ht="45" hidden="false" customHeight="false" outlineLevel="0" collapsed="false">
      <c r="A366" s="22" t="s">
        <v>341</v>
      </c>
      <c r="B366" s="18" t="s">
        <v>35</v>
      </c>
      <c r="C366" s="18" t="s">
        <v>47</v>
      </c>
      <c r="D366" s="18" t="s">
        <v>318</v>
      </c>
      <c r="E366" s="26" t="s">
        <v>342</v>
      </c>
      <c r="F366" s="19"/>
      <c r="G366" s="19" t="n">
        <f aca="false">G367+G369+G371</f>
        <v>8908.5</v>
      </c>
      <c r="H366" s="19" t="n">
        <f aca="false">H367+H369+H371</f>
        <v>8908.5</v>
      </c>
      <c r="I366" s="19" t="n">
        <f aca="false">I367+I369+I371</f>
        <v>8908.5</v>
      </c>
    </row>
    <row r="367" customFormat="false" ht="75" hidden="false" customHeight="false" outlineLevel="0" collapsed="false">
      <c r="A367" s="25" t="s">
        <v>22</v>
      </c>
      <c r="B367" s="18" t="s">
        <v>35</v>
      </c>
      <c r="C367" s="18" t="s">
        <v>47</v>
      </c>
      <c r="D367" s="18" t="s">
        <v>318</v>
      </c>
      <c r="E367" s="26" t="s">
        <v>342</v>
      </c>
      <c r="F367" s="18" t="n">
        <v>100</v>
      </c>
      <c r="G367" s="19" t="n">
        <f aca="false">G368</f>
        <v>8826</v>
      </c>
      <c r="H367" s="19" t="n">
        <f aca="false">H368</f>
        <v>8826</v>
      </c>
      <c r="I367" s="19" t="n">
        <f aca="false">I368</f>
        <v>8826</v>
      </c>
    </row>
    <row r="368" customFormat="false" ht="15" hidden="false" customHeight="false" outlineLevel="0" collapsed="false">
      <c r="A368" s="25" t="s">
        <v>104</v>
      </c>
      <c r="B368" s="18" t="s">
        <v>35</v>
      </c>
      <c r="C368" s="18" t="s">
        <v>47</v>
      </c>
      <c r="D368" s="18" t="s">
        <v>318</v>
      </c>
      <c r="E368" s="26" t="s">
        <v>342</v>
      </c>
      <c r="F368" s="18" t="n">
        <v>110</v>
      </c>
      <c r="G368" s="19" t="n">
        <f aca="false">10936.8-1110.8-1000</f>
        <v>8826</v>
      </c>
      <c r="H368" s="19" t="n">
        <f aca="false">10936.8-1110.8-1000</f>
        <v>8826</v>
      </c>
      <c r="I368" s="19" t="n">
        <f aca="false">10936.8-1110.8-1000</f>
        <v>8826</v>
      </c>
    </row>
    <row r="369" customFormat="false" ht="30" hidden="false" customHeight="false" outlineLevel="0" collapsed="false">
      <c r="A369" s="23" t="s">
        <v>30</v>
      </c>
      <c r="B369" s="18" t="s">
        <v>35</v>
      </c>
      <c r="C369" s="18" t="s">
        <v>47</v>
      </c>
      <c r="D369" s="18" t="s">
        <v>318</v>
      </c>
      <c r="E369" s="26" t="s">
        <v>342</v>
      </c>
      <c r="F369" s="18" t="n">
        <v>200</v>
      </c>
      <c r="G369" s="19" t="n">
        <f aca="false">G370</f>
        <v>79.5</v>
      </c>
      <c r="H369" s="19" t="n">
        <f aca="false">H370</f>
        <v>79.5</v>
      </c>
      <c r="I369" s="19" t="n">
        <f aca="false">I370</f>
        <v>79.5</v>
      </c>
    </row>
    <row r="370" customFormat="false" ht="30" hidden="false" customHeight="false" outlineLevel="0" collapsed="false">
      <c r="A370" s="23" t="s">
        <v>32</v>
      </c>
      <c r="B370" s="18" t="s">
        <v>35</v>
      </c>
      <c r="C370" s="18" t="s">
        <v>47</v>
      </c>
      <c r="D370" s="18" t="s">
        <v>318</v>
      </c>
      <c r="E370" s="26" t="s">
        <v>342</v>
      </c>
      <c r="F370" s="18" t="n">
        <v>240</v>
      </c>
      <c r="G370" s="19" t="n">
        <f aca="false">119.5-40</f>
        <v>79.5</v>
      </c>
      <c r="H370" s="19" t="n">
        <f aca="false">119.5-40</f>
        <v>79.5</v>
      </c>
      <c r="I370" s="19" t="n">
        <f aca="false">119.5-40</f>
        <v>79.5</v>
      </c>
    </row>
    <row r="371" customFormat="false" ht="15" hidden="false" customHeight="false" outlineLevel="0" collapsed="false">
      <c r="A371" s="23" t="s">
        <v>58</v>
      </c>
      <c r="B371" s="18" t="s">
        <v>35</v>
      </c>
      <c r="C371" s="18" t="s">
        <v>47</v>
      </c>
      <c r="D371" s="18" t="s">
        <v>318</v>
      </c>
      <c r="E371" s="26" t="s">
        <v>342</v>
      </c>
      <c r="F371" s="18" t="s">
        <v>59</v>
      </c>
      <c r="G371" s="19" t="n">
        <f aca="false">G372</f>
        <v>3</v>
      </c>
      <c r="H371" s="19" t="n">
        <f aca="false">H372</f>
        <v>3</v>
      </c>
      <c r="I371" s="19" t="n">
        <f aca="false">I372</f>
        <v>3</v>
      </c>
    </row>
    <row r="372" customFormat="false" ht="15" hidden="false" customHeight="false" outlineLevel="0" collapsed="false">
      <c r="A372" s="25" t="s">
        <v>62</v>
      </c>
      <c r="B372" s="18" t="s">
        <v>35</v>
      </c>
      <c r="C372" s="18" t="s">
        <v>47</v>
      </c>
      <c r="D372" s="18" t="s">
        <v>318</v>
      </c>
      <c r="E372" s="26" t="s">
        <v>342</v>
      </c>
      <c r="F372" s="18" t="s">
        <v>63</v>
      </c>
      <c r="G372" s="19" t="n">
        <v>3</v>
      </c>
      <c r="H372" s="19" t="n">
        <v>3</v>
      </c>
      <c r="I372" s="19" t="n">
        <v>3</v>
      </c>
    </row>
    <row r="373" customFormat="false" ht="30" hidden="false" customHeight="false" outlineLevel="0" collapsed="false">
      <c r="A373" s="20" t="s">
        <v>343</v>
      </c>
      <c r="B373" s="18" t="s">
        <v>35</v>
      </c>
      <c r="C373" s="18" t="s">
        <v>47</v>
      </c>
      <c r="D373" s="18" t="s">
        <v>318</v>
      </c>
      <c r="E373" s="21" t="s">
        <v>344</v>
      </c>
      <c r="F373" s="24"/>
      <c r="G373" s="19" t="n">
        <f aca="false">G374+G379</f>
        <v>478</v>
      </c>
      <c r="H373" s="19" t="n">
        <f aca="false">H374+H379</f>
        <v>878</v>
      </c>
      <c r="I373" s="19" t="n">
        <f aca="false">I374+I379</f>
        <v>478</v>
      </c>
    </row>
    <row r="374" customFormat="false" ht="30" hidden="false" customHeight="false" outlineLevel="0" collapsed="false">
      <c r="A374" s="20" t="s">
        <v>345</v>
      </c>
      <c r="B374" s="18" t="s">
        <v>35</v>
      </c>
      <c r="C374" s="18" t="s">
        <v>47</v>
      </c>
      <c r="D374" s="18" t="s">
        <v>318</v>
      </c>
      <c r="E374" s="21" t="s">
        <v>346</v>
      </c>
      <c r="F374" s="24"/>
      <c r="G374" s="19" t="n">
        <f aca="false">G375</f>
        <v>0</v>
      </c>
      <c r="H374" s="19" t="n">
        <f aca="false">H375</f>
        <v>400</v>
      </c>
      <c r="I374" s="19" t="n">
        <f aca="false">I375</f>
        <v>0</v>
      </c>
    </row>
    <row r="375" customFormat="false" ht="45" hidden="false" customHeight="false" outlineLevel="0" collapsed="false">
      <c r="A375" s="20" t="s">
        <v>347</v>
      </c>
      <c r="B375" s="18" t="s">
        <v>35</v>
      </c>
      <c r="C375" s="18" t="s">
        <v>47</v>
      </c>
      <c r="D375" s="18" t="s">
        <v>318</v>
      </c>
      <c r="E375" s="21" t="s">
        <v>348</v>
      </c>
      <c r="F375" s="24"/>
      <c r="G375" s="19" t="n">
        <f aca="false">G376</f>
        <v>0</v>
      </c>
      <c r="H375" s="19" t="n">
        <f aca="false">H376</f>
        <v>400</v>
      </c>
      <c r="I375" s="19" t="n">
        <f aca="false">I376</f>
        <v>0</v>
      </c>
    </row>
    <row r="376" customFormat="false" ht="75" hidden="false" customHeight="false" outlineLevel="0" collapsed="false">
      <c r="A376" s="29" t="s">
        <v>349</v>
      </c>
      <c r="B376" s="18" t="s">
        <v>35</v>
      </c>
      <c r="C376" s="18" t="s">
        <v>47</v>
      </c>
      <c r="D376" s="18" t="s">
        <v>318</v>
      </c>
      <c r="E376" s="21" t="s">
        <v>350</v>
      </c>
      <c r="F376" s="24"/>
      <c r="G376" s="19" t="n">
        <f aca="false">G377</f>
        <v>0</v>
      </c>
      <c r="H376" s="19" t="n">
        <f aca="false">H377</f>
        <v>400</v>
      </c>
      <c r="I376" s="19" t="n">
        <f aca="false">I377</f>
        <v>0</v>
      </c>
    </row>
    <row r="377" customFormat="false" ht="30" hidden="false" customHeight="false" outlineLevel="0" collapsed="false">
      <c r="A377" s="23" t="s">
        <v>30</v>
      </c>
      <c r="B377" s="18" t="s">
        <v>35</v>
      </c>
      <c r="C377" s="18" t="s">
        <v>47</v>
      </c>
      <c r="D377" s="18" t="s">
        <v>318</v>
      </c>
      <c r="E377" s="21" t="s">
        <v>350</v>
      </c>
      <c r="F377" s="18" t="n">
        <v>200</v>
      </c>
      <c r="G377" s="19" t="n">
        <f aca="false">G378</f>
        <v>0</v>
      </c>
      <c r="H377" s="19" t="n">
        <f aca="false">H378</f>
        <v>400</v>
      </c>
      <c r="I377" s="19" t="n">
        <f aca="false">I378</f>
        <v>0</v>
      </c>
    </row>
    <row r="378" customFormat="false" ht="30" hidden="false" customHeight="false" outlineLevel="0" collapsed="false">
      <c r="A378" s="23" t="s">
        <v>32</v>
      </c>
      <c r="B378" s="18" t="s">
        <v>35</v>
      </c>
      <c r="C378" s="18" t="s">
        <v>47</v>
      </c>
      <c r="D378" s="18" t="s">
        <v>318</v>
      </c>
      <c r="E378" s="21" t="s">
        <v>350</v>
      </c>
      <c r="F378" s="18" t="n">
        <v>240</v>
      </c>
      <c r="G378" s="19" t="n">
        <f aca="false">400-400</f>
        <v>0</v>
      </c>
      <c r="H378" s="19" t="n">
        <v>400</v>
      </c>
      <c r="I378" s="19" t="n">
        <v>0</v>
      </c>
    </row>
    <row r="379" customFormat="false" ht="30" hidden="false" customHeight="false" outlineLevel="0" collapsed="false">
      <c r="A379" s="20" t="s">
        <v>351</v>
      </c>
      <c r="B379" s="18" t="s">
        <v>35</v>
      </c>
      <c r="C379" s="18" t="s">
        <v>47</v>
      </c>
      <c r="D379" s="18" t="s">
        <v>318</v>
      </c>
      <c r="E379" s="21" t="s">
        <v>352</v>
      </c>
      <c r="F379" s="18"/>
      <c r="G379" s="19" t="n">
        <f aca="false">G380</f>
        <v>478</v>
      </c>
      <c r="H379" s="19" t="n">
        <f aca="false">H380</f>
        <v>478</v>
      </c>
      <c r="I379" s="19" t="n">
        <f aca="false">I380</f>
        <v>478</v>
      </c>
    </row>
    <row r="380" customFormat="false" ht="75" hidden="false" customHeight="false" outlineLevel="0" collapsed="false">
      <c r="A380" s="20" t="s">
        <v>353</v>
      </c>
      <c r="B380" s="18" t="s">
        <v>35</v>
      </c>
      <c r="C380" s="18" t="s">
        <v>47</v>
      </c>
      <c r="D380" s="18" t="s">
        <v>318</v>
      </c>
      <c r="E380" s="21" t="s">
        <v>354</v>
      </c>
      <c r="F380" s="18"/>
      <c r="G380" s="19" t="n">
        <f aca="false">G381</f>
        <v>478</v>
      </c>
      <c r="H380" s="19" t="n">
        <f aca="false">H381</f>
        <v>478</v>
      </c>
      <c r="I380" s="19" t="n">
        <f aca="false">I381</f>
        <v>478</v>
      </c>
    </row>
    <row r="381" customFormat="false" ht="165" hidden="false" customHeight="false" outlineLevel="0" collapsed="false">
      <c r="A381" s="22" t="s">
        <v>355</v>
      </c>
      <c r="B381" s="18" t="s">
        <v>35</v>
      </c>
      <c r="C381" s="18" t="s">
        <v>47</v>
      </c>
      <c r="D381" s="18" t="s">
        <v>318</v>
      </c>
      <c r="E381" s="21" t="s">
        <v>356</v>
      </c>
      <c r="F381" s="18"/>
      <c r="G381" s="19" t="n">
        <f aca="false">G382+G384</f>
        <v>478</v>
      </c>
      <c r="H381" s="19" t="n">
        <f aca="false">H382+H384</f>
        <v>478</v>
      </c>
      <c r="I381" s="19" t="n">
        <f aca="false">I382+I384</f>
        <v>478</v>
      </c>
    </row>
    <row r="382" customFormat="false" ht="75" hidden="false" customHeight="false" outlineLevel="0" collapsed="false">
      <c r="A382" s="23" t="s">
        <v>22</v>
      </c>
      <c r="B382" s="18" t="s">
        <v>35</v>
      </c>
      <c r="C382" s="18" t="s">
        <v>47</v>
      </c>
      <c r="D382" s="18" t="s">
        <v>318</v>
      </c>
      <c r="E382" s="21" t="s">
        <v>356</v>
      </c>
      <c r="F382" s="18" t="n">
        <v>100</v>
      </c>
      <c r="G382" s="19" t="n">
        <f aca="false">G383</f>
        <v>376.6</v>
      </c>
      <c r="H382" s="19" t="n">
        <f aca="false">H383</f>
        <v>376.6</v>
      </c>
      <c r="I382" s="19" t="n">
        <f aca="false">I383</f>
        <v>376.6</v>
      </c>
    </row>
    <row r="383" customFormat="false" ht="30" hidden="false" customHeight="false" outlineLevel="0" collapsed="false">
      <c r="A383" s="23" t="s">
        <v>24</v>
      </c>
      <c r="B383" s="18" t="s">
        <v>35</v>
      </c>
      <c r="C383" s="18" t="s">
        <v>47</v>
      </c>
      <c r="D383" s="18" t="s">
        <v>318</v>
      </c>
      <c r="E383" s="21" t="s">
        <v>356</v>
      </c>
      <c r="F383" s="18" t="n">
        <v>120</v>
      </c>
      <c r="G383" s="19" t="n">
        <v>376.6</v>
      </c>
      <c r="H383" s="19" t="n">
        <v>376.6</v>
      </c>
      <c r="I383" s="19" t="n">
        <v>376.6</v>
      </c>
    </row>
    <row r="384" customFormat="false" ht="30" hidden="false" customHeight="false" outlineLevel="0" collapsed="false">
      <c r="A384" s="23" t="s">
        <v>30</v>
      </c>
      <c r="B384" s="18" t="s">
        <v>35</v>
      </c>
      <c r="C384" s="18" t="s">
        <v>47</v>
      </c>
      <c r="D384" s="18" t="s">
        <v>318</v>
      </c>
      <c r="E384" s="21" t="s">
        <v>356</v>
      </c>
      <c r="F384" s="18" t="n">
        <v>200</v>
      </c>
      <c r="G384" s="19" t="n">
        <f aca="false">G385</f>
        <v>101.4</v>
      </c>
      <c r="H384" s="19" t="n">
        <f aca="false">H385</f>
        <v>101.4</v>
      </c>
      <c r="I384" s="19" t="n">
        <f aca="false">I385</f>
        <v>101.4</v>
      </c>
    </row>
    <row r="385" customFormat="false" ht="30" hidden="false" customHeight="false" outlineLevel="0" collapsed="false">
      <c r="A385" s="23" t="s">
        <v>32</v>
      </c>
      <c r="B385" s="18" t="s">
        <v>35</v>
      </c>
      <c r="C385" s="18" t="s">
        <v>47</v>
      </c>
      <c r="D385" s="18" t="s">
        <v>318</v>
      </c>
      <c r="E385" s="21" t="s">
        <v>356</v>
      </c>
      <c r="F385" s="18" t="n">
        <v>240</v>
      </c>
      <c r="G385" s="19" t="n">
        <v>101.4</v>
      </c>
      <c r="H385" s="19" t="n">
        <v>101.4</v>
      </c>
      <c r="I385" s="19" t="n">
        <v>101.4</v>
      </c>
    </row>
    <row r="386" customFormat="false" ht="30" hidden="false" customHeight="false" outlineLevel="0" collapsed="false">
      <c r="A386" s="20" t="s">
        <v>357</v>
      </c>
      <c r="B386" s="18" t="s">
        <v>35</v>
      </c>
      <c r="C386" s="18" t="s">
        <v>47</v>
      </c>
      <c r="D386" s="18" t="s">
        <v>318</v>
      </c>
      <c r="E386" s="21" t="s">
        <v>358</v>
      </c>
      <c r="F386" s="18"/>
      <c r="G386" s="19" t="n">
        <f aca="false">G387</f>
        <v>10104</v>
      </c>
      <c r="H386" s="19" t="n">
        <f aca="false">H387</f>
        <v>6984</v>
      </c>
      <c r="I386" s="19" t="n">
        <f aca="false">I387</f>
        <v>6984</v>
      </c>
    </row>
    <row r="387" customFormat="false" ht="15" hidden="false" customHeight="false" outlineLevel="0" collapsed="false">
      <c r="A387" s="20" t="s">
        <v>125</v>
      </c>
      <c r="B387" s="18" t="s">
        <v>35</v>
      </c>
      <c r="C387" s="18" t="s">
        <v>47</v>
      </c>
      <c r="D387" s="18" t="s">
        <v>318</v>
      </c>
      <c r="E387" s="21" t="s">
        <v>359</v>
      </c>
      <c r="F387" s="24"/>
      <c r="G387" s="19" t="n">
        <f aca="false">G388</f>
        <v>10104</v>
      </c>
      <c r="H387" s="19" t="n">
        <f aca="false">H388</f>
        <v>6984</v>
      </c>
      <c r="I387" s="19" t="n">
        <f aca="false">I388</f>
        <v>6984</v>
      </c>
    </row>
    <row r="388" customFormat="false" ht="45" hidden="false" customHeight="false" outlineLevel="0" collapsed="false">
      <c r="A388" s="20" t="s">
        <v>42</v>
      </c>
      <c r="B388" s="18" t="s">
        <v>35</v>
      </c>
      <c r="C388" s="18" t="s">
        <v>47</v>
      </c>
      <c r="D388" s="18" t="s">
        <v>318</v>
      </c>
      <c r="E388" s="21" t="s">
        <v>360</v>
      </c>
      <c r="F388" s="24"/>
      <c r="G388" s="19" t="n">
        <f aca="false">G389</f>
        <v>10104</v>
      </c>
      <c r="H388" s="19" t="n">
        <f aca="false">H389</f>
        <v>6984</v>
      </c>
      <c r="I388" s="19" t="n">
        <f aca="false">I389</f>
        <v>6984</v>
      </c>
    </row>
    <row r="389" customFormat="false" ht="30" hidden="false" customHeight="false" outlineLevel="0" collapsed="false">
      <c r="A389" s="37" t="s">
        <v>361</v>
      </c>
      <c r="B389" s="18" t="s">
        <v>35</v>
      </c>
      <c r="C389" s="18" t="s">
        <v>47</v>
      </c>
      <c r="D389" s="18" t="s">
        <v>318</v>
      </c>
      <c r="E389" s="21" t="s">
        <v>362</v>
      </c>
      <c r="F389" s="24"/>
      <c r="G389" s="19" t="n">
        <f aca="false">G390+G392+G394</f>
        <v>10104</v>
      </c>
      <c r="H389" s="19" t="n">
        <f aca="false">H390+H392+H394</f>
        <v>6984</v>
      </c>
      <c r="I389" s="19" t="n">
        <f aca="false">I390+I392+I394</f>
        <v>6984</v>
      </c>
    </row>
    <row r="390" customFormat="false" ht="75" hidden="false" customHeight="false" outlineLevel="0" collapsed="false">
      <c r="A390" s="25" t="s">
        <v>22</v>
      </c>
      <c r="B390" s="18" t="s">
        <v>35</v>
      </c>
      <c r="C390" s="18" t="s">
        <v>47</v>
      </c>
      <c r="D390" s="18" t="s">
        <v>318</v>
      </c>
      <c r="E390" s="21" t="s">
        <v>362</v>
      </c>
      <c r="F390" s="24" t="n">
        <v>100</v>
      </c>
      <c r="G390" s="19" t="n">
        <f aca="false">G391</f>
        <v>9673.7</v>
      </c>
      <c r="H390" s="19" t="n">
        <f aca="false">H391</f>
        <v>6784</v>
      </c>
      <c r="I390" s="19" t="n">
        <f aca="false">I391</f>
        <v>6784</v>
      </c>
    </row>
    <row r="391" customFormat="false" ht="15" hidden="false" customHeight="false" outlineLevel="0" collapsed="false">
      <c r="A391" s="25" t="s">
        <v>104</v>
      </c>
      <c r="B391" s="18" t="s">
        <v>35</v>
      </c>
      <c r="C391" s="18" t="s">
        <v>47</v>
      </c>
      <c r="D391" s="18" t="s">
        <v>318</v>
      </c>
      <c r="E391" s="21" t="s">
        <v>362</v>
      </c>
      <c r="F391" s="24" t="n">
        <v>110</v>
      </c>
      <c r="G391" s="19" t="n">
        <f aca="false">9784-530+419.7</f>
        <v>9673.7</v>
      </c>
      <c r="H391" s="19" t="n">
        <f aca="false">9884-100-3000</f>
        <v>6784</v>
      </c>
      <c r="I391" s="19" t="n">
        <f aca="false">9884-100-3000</f>
        <v>6784</v>
      </c>
    </row>
    <row r="392" customFormat="false" ht="30" hidden="false" customHeight="false" outlineLevel="0" collapsed="false">
      <c r="A392" s="23" t="s">
        <v>30</v>
      </c>
      <c r="B392" s="18" t="s">
        <v>35</v>
      </c>
      <c r="C392" s="18" t="s">
        <v>47</v>
      </c>
      <c r="D392" s="18" t="s">
        <v>318</v>
      </c>
      <c r="E392" s="21" t="s">
        <v>362</v>
      </c>
      <c r="F392" s="24" t="n">
        <v>200</v>
      </c>
      <c r="G392" s="19" t="n">
        <f aca="false">G393</f>
        <v>425</v>
      </c>
      <c r="H392" s="19" t="n">
        <f aca="false">H393</f>
        <v>200</v>
      </c>
      <c r="I392" s="19" t="n">
        <f aca="false">I393</f>
        <v>200</v>
      </c>
    </row>
    <row r="393" customFormat="false" ht="30" hidden="false" customHeight="false" outlineLevel="0" collapsed="false">
      <c r="A393" s="23" t="s">
        <v>32</v>
      </c>
      <c r="B393" s="18" t="s">
        <v>35</v>
      </c>
      <c r="C393" s="18" t="s">
        <v>47</v>
      </c>
      <c r="D393" s="18" t="s">
        <v>318</v>
      </c>
      <c r="E393" s="21" t="s">
        <v>362</v>
      </c>
      <c r="F393" s="24" t="n">
        <v>240</v>
      </c>
      <c r="G393" s="19" t="n">
        <f aca="false">1224-904+105</f>
        <v>425</v>
      </c>
      <c r="H393" s="19" t="n">
        <f aca="false">621-421</f>
        <v>200</v>
      </c>
      <c r="I393" s="19" t="n">
        <f aca="false">614-414</f>
        <v>200</v>
      </c>
    </row>
    <row r="394" customFormat="false" ht="15" hidden="false" customHeight="false" outlineLevel="0" collapsed="false">
      <c r="A394" s="25" t="s">
        <v>58</v>
      </c>
      <c r="B394" s="18" t="s">
        <v>35</v>
      </c>
      <c r="C394" s="18" t="s">
        <v>47</v>
      </c>
      <c r="D394" s="18" t="s">
        <v>318</v>
      </c>
      <c r="E394" s="21" t="s">
        <v>362</v>
      </c>
      <c r="F394" s="24" t="n">
        <v>800</v>
      </c>
      <c r="G394" s="19" t="n">
        <f aca="false">G395+G396</f>
        <v>5.29999999999995</v>
      </c>
      <c r="H394" s="19" t="n">
        <f aca="false">H395+H396</f>
        <v>0</v>
      </c>
      <c r="I394" s="19" t="n">
        <f aca="false">I395+I396</f>
        <v>0</v>
      </c>
    </row>
    <row r="395" customFormat="false" ht="15" hidden="false" customHeight="false" outlineLevel="0" collapsed="false">
      <c r="A395" s="23" t="s">
        <v>60</v>
      </c>
      <c r="B395" s="18" t="s">
        <v>35</v>
      </c>
      <c r="C395" s="18" t="s">
        <v>47</v>
      </c>
      <c r="D395" s="18" t="s">
        <v>318</v>
      </c>
      <c r="E395" s="21" t="s">
        <v>362</v>
      </c>
      <c r="F395" s="24" t="n">
        <v>830</v>
      </c>
      <c r="G395" s="19" t="n">
        <v>5</v>
      </c>
      <c r="H395" s="19" t="n">
        <v>0</v>
      </c>
      <c r="I395" s="19" t="n">
        <v>0</v>
      </c>
    </row>
    <row r="396" customFormat="false" ht="15" hidden="false" customHeight="false" outlineLevel="0" collapsed="false">
      <c r="A396" s="25" t="s">
        <v>62</v>
      </c>
      <c r="B396" s="18" t="s">
        <v>35</v>
      </c>
      <c r="C396" s="18" t="s">
        <v>47</v>
      </c>
      <c r="D396" s="18" t="s">
        <v>318</v>
      </c>
      <c r="E396" s="21" t="s">
        <v>362</v>
      </c>
      <c r="F396" s="24" t="n">
        <v>850</v>
      </c>
      <c r="G396" s="19" t="n">
        <f aca="false">525-524.7</f>
        <v>0.299999999999955</v>
      </c>
      <c r="H396" s="19" t="n">
        <v>0</v>
      </c>
      <c r="I396" s="19" t="n">
        <v>0</v>
      </c>
    </row>
    <row r="397" customFormat="false" ht="15" hidden="false" customHeight="false" outlineLevel="0" collapsed="false">
      <c r="A397" s="17" t="s">
        <v>363</v>
      </c>
      <c r="B397" s="18" t="s">
        <v>35</v>
      </c>
      <c r="C397" s="18" t="s">
        <v>235</v>
      </c>
      <c r="D397" s="18"/>
      <c r="E397" s="18"/>
      <c r="F397" s="18"/>
      <c r="G397" s="19" t="n">
        <f aca="false">G398+G405+G444+G518</f>
        <v>509123.8</v>
      </c>
      <c r="H397" s="19" t="n">
        <f aca="false">H398+H405+H444+H518</f>
        <v>386541.9</v>
      </c>
      <c r="I397" s="19" t="n">
        <f aca="false">I398+I405+I444+I518</f>
        <v>185617.7</v>
      </c>
    </row>
    <row r="398" customFormat="false" ht="15" hidden="false" customHeight="false" outlineLevel="0" collapsed="false">
      <c r="A398" s="17" t="s">
        <v>364</v>
      </c>
      <c r="B398" s="18" t="s">
        <v>35</v>
      </c>
      <c r="C398" s="18" t="s">
        <v>235</v>
      </c>
      <c r="D398" s="18" t="s">
        <v>15</v>
      </c>
      <c r="E398" s="18"/>
      <c r="F398" s="18"/>
      <c r="G398" s="19" t="n">
        <f aca="false">G399</f>
        <v>3634.6</v>
      </c>
      <c r="H398" s="19" t="n">
        <f aca="false">H399</f>
        <v>0</v>
      </c>
      <c r="I398" s="19" t="n">
        <f aca="false">I399</f>
        <v>0</v>
      </c>
    </row>
    <row r="399" customFormat="false" ht="30" hidden="false" customHeight="false" outlineLevel="0" collapsed="false">
      <c r="A399" s="20" t="s">
        <v>276</v>
      </c>
      <c r="B399" s="18" t="s">
        <v>35</v>
      </c>
      <c r="C399" s="18" t="s">
        <v>235</v>
      </c>
      <c r="D399" s="18" t="s">
        <v>15</v>
      </c>
      <c r="E399" s="21" t="s">
        <v>277</v>
      </c>
      <c r="F399" s="18"/>
      <c r="G399" s="19" t="n">
        <f aca="false">G400</f>
        <v>3634.6</v>
      </c>
      <c r="H399" s="19" t="n">
        <f aca="false">H400</f>
        <v>0</v>
      </c>
      <c r="I399" s="19" t="n">
        <f aca="false">I400</f>
        <v>0</v>
      </c>
    </row>
    <row r="400" customFormat="false" ht="45" hidden="false" customHeight="false" outlineLevel="0" collapsed="false">
      <c r="A400" s="20" t="s">
        <v>365</v>
      </c>
      <c r="B400" s="18" t="s">
        <v>35</v>
      </c>
      <c r="C400" s="18" t="s">
        <v>235</v>
      </c>
      <c r="D400" s="18" t="s">
        <v>15</v>
      </c>
      <c r="E400" s="21" t="s">
        <v>366</v>
      </c>
      <c r="F400" s="18"/>
      <c r="G400" s="19" t="n">
        <f aca="false">G401</f>
        <v>3634.6</v>
      </c>
      <c r="H400" s="19" t="n">
        <f aca="false">H401</f>
        <v>0</v>
      </c>
      <c r="I400" s="19" t="n">
        <f aca="false">I401</f>
        <v>0</v>
      </c>
    </row>
    <row r="401" customFormat="false" ht="30" hidden="false" customHeight="false" outlineLevel="0" collapsed="false">
      <c r="A401" s="29" t="s">
        <v>367</v>
      </c>
      <c r="B401" s="18" t="s">
        <v>35</v>
      </c>
      <c r="C401" s="18" t="s">
        <v>235</v>
      </c>
      <c r="D401" s="18" t="s">
        <v>15</v>
      </c>
      <c r="E401" s="21" t="s">
        <v>368</v>
      </c>
      <c r="F401" s="18"/>
      <c r="G401" s="19" t="n">
        <f aca="false">G402</f>
        <v>3634.6</v>
      </c>
      <c r="H401" s="19" t="n">
        <f aca="false">H402</f>
        <v>0</v>
      </c>
      <c r="I401" s="19" t="n">
        <f aca="false">I402</f>
        <v>0</v>
      </c>
    </row>
    <row r="402" customFormat="false" ht="15" hidden="false" customHeight="false" outlineLevel="0" collapsed="false">
      <c r="A402" s="29" t="s">
        <v>369</v>
      </c>
      <c r="B402" s="18" t="s">
        <v>35</v>
      </c>
      <c r="C402" s="18" t="s">
        <v>235</v>
      </c>
      <c r="D402" s="18" t="s">
        <v>15</v>
      </c>
      <c r="E402" s="21" t="s">
        <v>370</v>
      </c>
      <c r="F402" s="24"/>
      <c r="G402" s="19" t="n">
        <f aca="false">G403</f>
        <v>3634.6</v>
      </c>
      <c r="H402" s="19" t="n">
        <f aca="false">H403</f>
        <v>0</v>
      </c>
      <c r="I402" s="19" t="n">
        <f aca="false">I403</f>
        <v>0</v>
      </c>
    </row>
    <row r="403" customFormat="false" ht="15" hidden="false" customHeight="false" outlineLevel="0" collapsed="false">
      <c r="A403" s="25" t="s">
        <v>58</v>
      </c>
      <c r="B403" s="18" t="s">
        <v>35</v>
      </c>
      <c r="C403" s="18" t="s">
        <v>235</v>
      </c>
      <c r="D403" s="18" t="s">
        <v>15</v>
      </c>
      <c r="E403" s="21" t="s">
        <v>370</v>
      </c>
      <c r="F403" s="18" t="n">
        <v>800</v>
      </c>
      <c r="G403" s="19" t="n">
        <f aca="false">G404</f>
        <v>3634.6</v>
      </c>
      <c r="H403" s="19" t="n">
        <f aca="false">H404</f>
        <v>0</v>
      </c>
      <c r="I403" s="19" t="n">
        <f aca="false">I404</f>
        <v>0</v>
      </c>
    </row>
    <row r="404" customFormat="false" ht="45" hidden="false" customHeight="false" outlineLevel="0" collapsed="false">
      <c r="A404" s="25" t="s">
        <v>371</v>
      </c>
      <c r="B404" s="18" t="s">
        <v>35</v>
      </c>
      <c r="C404" s="18" t="s">
        <v>235</v>
      </c>
      <c r="D404" s="18" t="s">
        <v>15</v>
      </c>
      <c r="E404" s="21" t="s">
        <v>370</v>
      </c>
      <c r="F404" s="18" t="n">
        <v>810</v>
      </c>
      <c r="G404" s="19" t="n">
        <f aca="false">4766.2-1804+1081.9-409.5</f>
        <v>3634.6</v>
      </c>
      <c r="H404" s="19" t="n">
        <v>0</v>
      </c>
      <c r="I404" s="19" t="n">
        <v>0</v>
      </c>
    </row>
    <row r="405" customFormat="false" ht="15" hidden="false" customHeight="false" outlineLevel="0" collapsed="false">
      <c r="A405" s="25" t="s">
        <v>372</v>
      </c>
      <c r="B405" s="18" t="s">
        <v>35</v>
      </c>
      <c r="C405" s="18" t="s">
        <v>235</v>
      </c>
      <c r="D405" s="18" t="s">
        <v>37</v>
      </c>
      <c r="E405" s="18"/>
      <c r="F405" s="18"/>
      <c r="G405" s="19" t="n">
        <f aca="false">G406+G435+G429</f>
        <v>227361.7</v>
      </c>
      <c r="H405" s="19" t="n">
        <f aca="false">H406+H435+H429</f>
        <v>169604.3</v>
      </c>
      <c r="I405" s="19" t="n">
        <f aca="false">I406+I435+I429</f>
        <v>967.4</v>
      </c>
    </row>
    <row r="406" customFormat="false" ht="30" hidden="false" customHeight="false" outlineLevel="0" collapsed="false">
      <c r="A406" s="20" t="s">
        <v>373</v>
      </c>
      <c r="B406" s="18" t="s">
        <v>35</v>
      </c>
      <c r="C406" s="18" t="s">
        <v>235</v>
      </c>
      <c r="D406" s="18" t="s">
        <v>37</v>
      </c>
      <c r="E406" s="21" t="s">
        <v>374</v>
      </c>
      <c r="F406" s="18"/>
      <c r="G406" s="19" t="n">
        <f aca="false">G419+G424+G407</f>
        <v>214088</v>
      </c>
      <c r="H406" s="19" t="n">
        <f aca="false">H419+H424+H407</f>
        <v>169604.3</v>
      </c>
      <c r="I406" s="19" t="n">
        <f aca="false">I419+I424+I407</f>
        <v>967.4</v>
      </c>
    </row>
    <row r="407" customFormat="false" ht="15" hidden="false" customHeight="false" outlineLevel="0" collapsed="false">
      <c r="A407" s="20" t="s">
        <v>375</v>
      </c>
      <c r="B407" s="18" t="s">
        <v>35</v>
      </c>
      <c r="C407" s="18" t="s">
        <v>235</v>
      </c>
      <c r="D407" s="18" t="s">
        <v>37</v>
      </c>
      <c r="E407" s="21" t="s">
        <v>376</v>
      </c>
      <c r="F407" s="18"/>
      <c r="G407" s="19" t="n">
        <f aca="false">G412+G408</f>
        <v>212885.9</v>
      </c>
      <c r="H407" s="19" t="n">
        <f aca="false">H412+H408</f>
        <v>168664.7</v>
      </c>
      <c r="I407" s="19" t="n">
        <f aca="false">I412+I408</f>
        <v>0</v>
      </c>
    </row>
    <row r="408" customFormat="false" ht="60" hidden="false" customHeight="false" outlineLevel="0" collapsed="false">
      <c r="A408" s="23" t="s">
        <v>377</v>
      </c>
      <c r="B408" s="18" t="s">
        <v>35</v>
      </c>
      <c r="C408" s="18" t="s">
        <v>235</v>
      </c>
      <c r="D408" s="18" t="s">
        <v>37</v>
      </c>
      <c r="E408" s="21" t="s">
        <v>378</v>
      </c>
      <c r="F408" s="18"/>
      <c r="G408" s="19" t="n">
        <f aca="false">G409</f>
        <v>541.2</v>
      </c>
      <c r="H408" s="19" t="n">
        <f aca="false">H409</f>
        <v>0</v>
      </c>
      <c r="I408" s="19" t="n">
        <f aca="false">I409</f>
        <v>0</v>
      </c>
    </row>
    <row r="409" customFormat="false" ht="45" hidden="false" customHeight="false" outlineLevel="0" collapsed="false">
      <c r="A409" s="23" t="s">
        <v>379</v>
      </c>
      <c r="B409" s="18" t="s">
        <v>35</v>
      </c>
      <c r="C409" s="18" t="s">
        <v>235</v>
      </c>
      <c r="D409" s="18" t="s">
        <v>37</v>
      </c>
      <c r="E409" s="21" t="s">
        <v>380</v>
      </c>
      <c r="F409" s="18"/>
      <c r="G409" s="19" t="n">
        <f aca="false">G410</f>
        <v>541.2</v>
      </c>
      <c r="H409" s="19" t="n">
        <f aca="false">H410</f>
        <v>0</v>
      </c>
      <c r="I409" s="19" t="n">
        <f aca="false">I410</f>
        <v>0</v>
      </c>
    </row>
    <row r="410" customFormat="false" ht="45" hidden="false" customHeight="false" outlineLevel="0" collapsed="false">
      <c r="A410" s="23" t="s">
        <v>381</v>
      </c>
      <c r="B410" s="18" t="s">
        <v>35</v>
      </c>
      <c r="C410" s="18" t="s">
        <v>235</v>
      </c>
      <c r="D410" s="18" t="s">
        <v>37</v>
      </c>
      <c r="E410" s="21" t="s">
        <v>380</v>
      </c>
      <c r="F410" s="18" t="s">
        <v>382</v>
      </c>
      <c r="G410" s="19" t="n">
        <f aca="false">G411</f>
        <v>541.2</v>
      </c>
      <c r="H410" s="19" t="n">
        <f aca="false">H411</f>
        <v>0</v>
      </c>
      <c r="I410" s="19" t="n">
        <f aca="false">I411</f>
        <v>0</v>
      </c>
    </row>
    <row r="411" customFormat="false" ht="15" hidden="false" customHeight="false" outlineLevel="0" collapsed="false">
      <c r="A411" s="23" t="s">
        <v>383</v>
      </c>
      <c r="B411" s="18" t="s">
        <v>35</v>
      </c>
      <c r="C411" s="18" t="s">
        <v>235</v>
      </c>
      <c r="D411" s="18" t="s">
        <v>37</v>
      </c>
      <c r="E411" s="21" t="s">
        <v>380</v>
      </c>
      <c r="F411" s="18" t="s">
        <v>384</v>
      </c>
      <c r="G411" s="19" t="n">
        <f aca="false">540+479-477.8</f>
        <v>541.2</v>
      </c>
      <c r="H411" s="19" t="n">
        <v>0</v>
      </c>
      <c r="I411" s="19" t="n">
        <v>0</v>
      </c>
    </row>
    <row r="412" customFormat="false" ht="15" hidden="false" customHeight="false" outlineLevel="0" collapsed="false">
      <c r="A412" s="29" t="s">
        <v>385</v>
      </c>
      <c r="B412" s="18" t="s">
        <v>35</v>
      </c>
      <c r="C412" s="18" t="s">
        <v>235</v>
      </c>
      <c r="D412" s="18" t="s">
        <v>37</v>
      </c>
      <c r="E412" s="21" t="s">
        <v>386</v>
      </c>
      <c r="F412" s="18"/>
      <c r="G412" s="19" t="n">
        <f aca="false">G413+G416</f>
        <v>212344.7</v>
      </c>
      <c r="H412" s="19" t="n">
        <f aca="false">H413+H416</f>
        <v>168664.7</v>
      </c>
      <c r="I412" s="19" t="n">
        <f aca="false">I413+I416</f>
        <v>0</v>
      </c>
    </row>
    <row r="413" customFormat="false" ht="30" hidden="false" customHeight="false" outlineLevel="0" collapsed="false">
      <c r="A413" s="29" t="s">
        <v>387</v>
      </c>
      <c r="B413" s="18" t="s">
        <v>35</v>
      </c>
      <c r="C413" s="18" t="s">
        <v>235</v>
      </c>
      <c r="D413" s="18" t="s">
        <v>37</v>
      </c>
      <c r="E413" s="21" t="s">
        <v>388</v>
      </c>
      <c r="F413" s="18"/>
      <c r="G413" s="19" t="n">
        <f aca="false">G414</f>
        <v>158461.9</v>
      </c>
      <c r="H413" s="19" t="n">
        <f aca="false">H414</f>
        <v>10585.2</v>
      </c>
      <c r="I413" s="19" t="n">
        <f aca="false">I414</f>
        <v>0</v>
      </c>
    </row>
    <row r="414" customFormat="false" ht="45" hidden="false" customHeight="false" outlineLevel="0" collapsed="false">
      <c r="A414" s="23" t="s">
        <v>381</v>
      </c>
      <c r="B414" s="18" t="s">
        <v>35</v>
      </c>
      <c r="C414" s="18" t="s">
        <v>235</v>
      </c>
      <c r="D414" s="18" t="s">
        <v>37</v>
      </c>
      <c r="E414" s="21" t="s">
        <v>388</v>
      </c>
      <c r="F414" s="18" t="s">
        <v>382</v>
      </c>
      <c r="G414" s="19" t="n">
        <f aca="false">G415</f>
        <v>158461.9</v>
      </c>
      <c r="H414" s="19" t="n">
        <f aca="false">H415</f>
        <v>10585.2</v>
      </c>
      <c r="I414" s="19" t="n">
        <f aca="false">I415</f>
        <v>0</v>
      </c>
    </row>
    <row r="415" customFormat="false" ht="15" hidden="false" customHeight="false" outlineLevel="0" collapsed="false">
      <c r="A415" s="23" t="s">
        <v>383</v>
      </c>
      <c r="B415" s="18" t="s">
        <v>35</v>
      </c>
      <c r="C415" s="18" t="s">
        <v>235</v>
      </c>
      <c r="D415" s="18" t="s">
        <v>37</v>
      </c>
      <c r="E415" s="21" t="s">
        <v>388</v>
      </c>
      <c r="F415" s="18" t="s">
        <v>384</v>
      </c>
      <c r="G415" s="19" t="n">
        <f aca="false">160870.2+2141+1625.3+21.6-6135.2-61</f>
        <v>158461.9</v>
      </c>
      <c r="H415" s="19" t="n">
        <f aca="false">10479.2+106</f>
        <v>10585.2</v>
      </c>
      <c r="I415" s="19" t="n">
        <v>0</v>
      </c>
    </row>
    <row r="416" customFormat="false" ht="30" hidden="false" customHeight="false" outlineLevel="0" collapsed="false">
      <c r="A416" s="23" t="s">
        <v>387</v>
      </c>
      <c r="B416" s="18" t="s">
        <v>35</v>
      </c>
      <c r="C416" s="18" t="s">
        <v>235</v>
      </c>
      <c r="D416" s="18" t="s">
        <v>37</v>
      </c>
      <c r="E416" s="21" t="s">
        <v>389</v>
      </c>
      <c r="F416" s="18"/>
      <c r="G416" s="19" t="n">
        <f aca="false">G417</f>
        <v>53882.8</v>
      </c>
      <c r="H416" s="19" t="n">
        <f aca="false">H417</f>
        <v>158079.5</v>
      </c>
      <c r="I416" s="19" t="n">
        <f aca="false">I417</f>
        <v>0</v>
      </c>
    </row>
    <row r="417" customFormat="false" ht="45" hidden="false" customHeight="false" outlineLevel="0" collapsed="false">
      <c r="A417" s="23" t="s">
        <v>381</v>
      </c>
      <c r="B417" s="18" t="s">
        <v>35</v>
      </c>
      <c r="C417" s="18" t="s">
        <v>235</v>
      </c>
      <c r="D417" s="18" t="s">
        <v>37</v>
      </c>
      <c r="E417" s="21" t="s">
        <v>389</v>
      </c>
      <c r="F417" s="18" t="s">
        <v>382</v>
      </c>
      <c r="G417" s="19" t="n">
        <f aca="false">G418</f>
        <v>53882.8</v>
      </c>
      <c r="H417" s="19" t="n">
        <f aca="false">H418</f>
        <v>158079.5</v>
      </c>
      <c r="I417" s="19" t="n">
        <f aca="false">I418</f>
        <v>0</v>
      </c>
    </row>
    <row r="418" customFormat="false" ht="15" hidden="false" customHeight="false" outlineLevel="0" collapsed="false">
      <c r="A418" s="23" t="s">
        <v>383</v>
      </c>
      <c r="B418" s="18" t="s">
        <v>35</v>
      </c>
      <c r="C418" s="18" t="s">
        <v>235</v>
      </c>
      <c r="D418" s="18" t="s">
        <v>37</v>
      </c>
      <c r="E418" s="21" t="s">
        <v>389</v>
      </c>
      <c r="F418" s="18" t="s">
        <v>384</v>
      </c>
      <c r="G418" s="19" t="n">
        <f aca="false">53344+538.8</f>
        <v>53882.8</v>
      </c>
      <c r="H418" s="19" t="n">
        <f aca="false">156498.8+1580.7</f>
        <v>158079.5</v>
      </c>
      <c r="I418" s="19" t="n">
        <v>0</v>
      </c>
    </row>
    <row r="419" customFormat="false" ht="30" hidden="false" customHeight="false" outlineLevel="0" collapsed="false">
      <c r="A419" s="20" t="s">
        <v>390</v>
      </c>
      <c r="B419" s="18" t="s">
        <v>35</v>
      </c>
      <c r="C419" s="18" t="s">
        <v>235</v>
      </c>
      <c r="D419" s="18" t="s">
        <v>37</v>
      </c>
      <c r="E419" s="21" t="s">
        <v>391</v>
      </c>
      <c r="F419" s="18"/>
      <c r="G419" s="19" t="n">
        <f aca="false">G420</f>
        <v>1202.1</v>
      </c>
      <c r="H419" s="19" t="n">
        <f aca="false">H420</f>
        <v>739.6</v>
      </c>
      <c r="I419" s="19" t="n">
        <f aca="false">I420</f>
        <v>767.4</v>
      </c>
    </row>
    <row r="420" customFormat="false" ht="75" hidden="false" customHeight="false" outlineLevel="0" collapsed="false">
      <c r="A420" s="29" t="s">
        <v>392</v>
      </c>
      <c r="B420" s="18" t="s">
        <v>35</v>
      </c>
      <c r="C420" s="18" t="s">
        <v>235</v>
      </c>
      <c r="D420" s="18" t="s">
        <v>37</v>
      </c>
      <c r="E420" s="21" t="s">
        <v>393</v>
      </c>
      <c r="F420" s="24"/>
      <c r="G420" s="19" t="n">
        <f aca="false">G421</f>
        <v>1202.1</v>
      </c>
      <c r="H420" s="19" t="n">
        <f aca="false">H421</f>
        <v>739.6</v>
      </c>
      <c r="I420" s="19" t="n">
        <f aca="false">I421</f>
        <v>767.4</v>
      </c>
    </row>
    <row r="421" customFormat="false" ht="45" hidden="false" customHeight="false" outlineLevel="0" collapsed="false">
      <c r="A421" s="29" t="s">
        <v>394</v>
      </c>
      <c r="B421" s="18" t="s">
        <v>35</v>
      </c>
      <c r="C421" s="18" t="s">
        <v>235</v>
      </c>
      <c r="D421" s="18" t="s">
        <v>37</v>
      </c>
      <c r="E421" s="21" t="s">
        <v>395</v>
      </c>
      <c r="F421" s="24"/>
      <c r="G421" s="19" t="n">
        <f aca="false">G422</f>
        <v>1202.1</v>
      </c>
      <c r="H421" s="19" t="n">
        <f aca="false">H422</f>
        <v>739.6</v>
      </c>
      <c r="I421" s="19" t="n">
        <f aca="false">I422</f>
        <v>767.4</v>
      </c>
    </row>
    <row r="422" customFormat="false" ht="30" hidden="false" customHeight="false" outlineLevel="0" collapsed="false">
      <c r="A422" s="23" t="s">
        <v>30</v>
      </c>
      <c r="B422" s="18" t="s">
        <v>35</v>
      </c>
      <c r="C422" s="18" t="s">
        <v>235</v>
      </c>
      <c r="D422" s="18" t="s">
        <v>37</v>
      </c>
      <c r="E422" s="21" t="s">
        <v>395</v>
      </c>
      <c r="F422" s="18" t="s">
        <v>31</v>
      </c>
      <c r="G422" s="19" t="n">
        <f aca="false">G423</f>
        <v>1202.1</v>
      </c>
      <c r="H422" s="19" t="n">
        <f aca="false">H423</f>
        <v>739.6</v>
      </c>
      <c r="I422" s="19" t="n">
        <f aca="false">I423</f>
        <v>767.4</v>
      </c>
    </row>
    <row r="423" customFormat="false" ht="30" hidden="false" customHeight="false" outlineLevel="0" collapsed="false">
      <c r="A423" s="23" t="s">
        <v>32</v>
      </c>
      <c r="B423" s="18" t="s">
        <v>35</v>
      </c>
      <c r="C423" s="18" t="s">
        <v>235</v>
      </c>
      <c r="D423" s="18" t="s">
        <v>37</v>
      </c>
      <c r="E423" s="21" t="s">
        <v>395</v>
      </c>
      <c r="F423" s="18" t="s">
        <v>33</v>
      </c>
      <c r="G423" s="19" t="n">
        <f aca="false">1753.1-551</f>
        <v>1202.1</v>
      </c>
      <c r="H423" s="19" t="n">
        <f aca="false">3739.6-3000</f>
        <v>739.6</v>
      </c>
      <c r="I423" s="19" t="n">
        <f aca="false">3967.4-3200</f>
        <v>767.4</v>
      </c>
    </row>
    <row r="424" customFormat="false" ht="30" hidden="false" customHeight="false" outlineLevel="0" collapsed="false">
      <c r="A424" s="20" t="s">
        <v>396</v>
      </c>
      <c r="B424" s="18" t="s">
        <v>35</v>
      </c>
      <c r="C424" s="18" t="s">
        <v>235</v>
      </c>
      <c r="D424" s="18" t="s">
        <v>37</v>
      </c>
      <c r="E424" s="21" t="s">
        <v>397</v>
      </c>
      <c r="F424" s="18"/>
      <c r="G424" s="19" t="n">
        <f aca="false">G425</f>
        <v>0</v>
      </c>
      <c r="H424" s="19" t="n">
        <f aca="false">H425</f>
        <v>200</v>
      </c>
      <c r="I424" s="19" t="n">
        <f aca="false">I425</f>
        <v>200</v>
      </c>
    </row>
    <row r="425" customFormat="false" ht="30" hidden="false" customHeight="false" outlineLevel="0" collapsed="false">
      <c r="A425" s="34" t="s">
        <v>398</v>
      </c>
      <c r="B425" s="18" t="s">
        <v>35</v>
      </c>
      <c r="C425" s="18" t="s">
        <v>235</v>
      </c>
      <c r="D425" s="18" t="s">
        <v>37</v>
      </c>
      <c r="E425" s="21" t="s">
        <v>399</v>
      </c>
      <c r="F425" s="24"/>
      <c r="G425" s="19" t="n">
        <f aca="false">G426</f>
        <v>0</v>
      </c>
      <c r="H425" s="19" t="n">
        <f aca="false">H426</f>
        <v>200</v>
      </c>
      <c r="I425" s="19" t="n">
        <f aca="false">I426</f>
        <v>200</v>
      </c>
    </row>
    <row r="426" customFormat="false" ht="60" hidden="false" customHeight="false" outlineLevel="0" collapsed="false">
      <c r="A426" s="22" t="s">
        <v>400</v>
      </c>
      <c r="B426" s="18" t="s">
        <v>35</v>
      </c>
      <c r="C426" s="18" t="s">
        <v>235</v>
      </c>
      <c r="D426" s="18" t="s">
        <v>37</v>
      </c>
      <c r="E426" s="26" t="s">
        <v>401</v>
      </c>
      <c r="F426" s="24"/>
      <c r="G426" s="19" t="n">
        <f aca="false">G427</f>
        <v>0</v>
      </c>
      <c r="H426" s="19" t="n">
        <f aca="false">H427</f>
        <v>200</v>
      </c>
      <c r="I426" s="19" t="n">
        <f aca="false">I427</f>
        <v>200</v>
      </c>
    </row>
    <row r="427" customFormat="false" ht="30" hidden="false" customHeight="false" outlineLevel="0" collapsed="false">
      <c r="A427" s="23" t="s">
        <v>30</v>
      </c>
      <c r="B427" s="18" t="s">
        <v>35</v>
      </c>
      <c r="C427" s="18" t="s">
        <v>235</v>
      </c>
      <c r="D427" s="18" t="s">
        <v>37</v>
      </c>
      <c r="E427" s="26" t="s">
        <v>401</v>
      </c>
      <c r="F427" s="18" t="s">
        <v>31</v>
      </c>
      <c r="G427" s="19" t="n">
        <f aca="false">G428</f>
        <v>0</v>
      </c>
      <c r="H427" s="19" t="n">
        <f aca="false">H428</f>
        <v>200</v>
      </c>
      <c r="I427" s="19" t="n">
        <f aca="false">I428</f>
        <v>200</v>
      </c>
    </row>
    <row r="428" customFormat="false" ht="30" hidden="false" customHeight="false" outlineLevel="0" collapsed="false">
      <c r="A428" s="23" t="s">
        <v>32</v>
      </c>
      <c r="B428" s="18" t="s">
        <v>35</v>
      </c>
      <c r="C428" s="18" t="s">
        <v>235</v>
      </c>
      <c r="D428" s="18" t="s">
        <v>37</v>
      </c>
      <c r="E428" s="26" t="s">
        <v>401</v>
      </c>
      <c r="F428" s="18" t="s">
        <v>33</v>
      </c>
      <c r="G428" s="19" t="n">
        <f aca="false">200-21.7-178.3</f>
        <v>0</v>
      </c>
      <c r="H428" s="19" t="n">
        <v>200</v>
      </c>
      <c r="I428" s="19" t="n">
        <v>200</v>
      </c>
    </row>
    <row r="429" customFormat="false" ht="15" hidden="false" customHeight="false" outlineLevel="0" collapsed="false">
      <c r="A429" s="20" t="s">
        <v>323</v>
      </c>
      <c r="B429" s="18" t="s">
        <v>35</v>
      </c>
      <c r="C429" s="18" t="s">
        <v>235</v>
      </c>
      <c r="D429" s="18" t="s">
        <v>37</v>
      </c>
      <c r="E429" s="21" t="s">
        <v>324</v>
      </c>
      <c r="F429" s="18"/>
      <c r="G429" s="19" t="n">
        <f aca="false">G430</f>
        <v>10000</v>
      </c>
      <c r="H429" s="19" t="n">
        <f aca="false">H430</f>
        <v>0</v>
      </c>
      <c r="I429" s="19" t="n">
        <f aca="false">I430</f>
        <v>0</v>
      </c>
    </row>
    <row r="430" customFormat="false" ht="15" hidden="false" customHeight="false" outlineLevel="0" collapsed="false">
      <c r="A430" s="20" t="s">
        <v>325</v>
      </c>
      <c r="B430" s="18" t="s">
        <v>35</v>
      </c>
      <c r="C430" s="18" t="s">
        <v>235</v>
      </c>
      <c r="D430" s="18" t="s">
        <v>37</v>
      </c>
      <c r="E430" s="21" t="s">
        <v>326</v>
      </c>
      <c r="F430" s="18"/>
      <c r="G430" s="19" t="n">
        <f aca="false">G431</f>
        <v>10000</v>
      </c>
      <c r="H430" s="19" t="n">
        <f aca="false">H431</f>
        <v>0</v>
      </c>
      <c r="I430" s="19" t="n">
        <f aca="false">I431</f>
        <v>0</v>
      </c>
    </row>
    <row r="431" customFormat="false" ht="45" hidden="false" customHeight="false" outlineLevel="0" collapsed="false">
      <c r="A431" s="29" t="s">
        <v>327</v>
      </c>
      <c r="B431" s="18" t="s">
        <v>35</v>
      </c>
      <c r="C431" s="18" t="s">
        <v>235</v>
      </c>
      <c r="D431" s="18" t="s">
        <v>37</v>
      </c>
      <c r="E431" s="21" t="s">
        <v>328</v>
      </c>
      <c r="F431" s="18"/>
      <c r="G431" s="19" t="n">
        <f aca="false">G432</f>
        <v>10000</v>
      </c>
      <c r="H431" s="19" t="n">
        <f aca="false">H432</f>
        <v>0</v>
      </c>
      <c r="I431" s="19" t="n">
        <f aca="false">I432</f>
        <v>0</v>
      </c>
    </row>
    <row r="432" customFormat="false" ht="90" hidden="false" customHeight="false" outlineLevel="0" collapsed="false">
      <c r="A432" s="29" t="s">
        <v>329</v>
      </c>
      <c r="B432" s="18" t="s">
        <v>35</v>
      </c>
      <c r="C432" s="18" t="s">
        <v>235</v>
      </c>
      <c r="D432" s="18" t="s">
        <v>37</v>
      </c>
      <c r="E432" s="21" t="s">
        <v>330</v>
      </c>
      <c r="F432" s="18"/>
      <c r="G432" s="19" t="n">
        <f aca="false">G433</f>
        <v>10000</v>
      </c>
      <c r="H432" s="19" t="n">
        <f aca="false">H433</f>
        <v>0</v>
      </c>
      <c r="I432" s="19" t="n">
        <f aca="false">I433</f>
        <v>0</v>
      </c>
    </row>
    <row r="433" customFormat="false" ht="30" hidden="false" customHeight="false" outlineLevel="0" collapsed="false">
      <c r="A433" s="23" t="s">
        <v>30</v>
      </c>
      <c r="B433" s="18" t="s">
        <v>35</v>
      </c>
      <c r="C433" s="18" t="s">
        <v>235</v>
      </c>
      <c r="D433" s="18" t="s">
        <v>37</v>
      </c>
      <c r="E433" s="21" t="s">
        <v>330</v>
      </c>
      <c r="F433" s="18" t="s">
        <v>31</v>
      </c>
      <c r="G433" s="19" t="n">
        <f aca="false">G434</f>
        <v>10000</v>
      </c>
      <c r="H433" s="19" t="n">
        <f aca="false">H434</f>
        <v>0</v>
      </c>
      <c r="I433" s="19" t="n">
        <f aca="false">I434</f>
        <v>0</v>
      </c>
    </row>
    <row r="434" customFormat="false" ht="30" hidden="false" customHeight="false" outlineLevel="0" collapsed="false">
      <c r="A434" s="23" t="s">
        <v>32</v>
      </c>
      <c r="B434" s="18" t="s">
        <v>35</v>
      </c>
      <c r="C434" s="18" t="s">
        <v>235</v>
      </c>
      <c r="D434" s="18" t="s">
        <v>37</v>
      </c>
      <c r="E434" s="21" t="s">
        <v>330</v>
      </c>
      <c r="F434" s="18" t="s">
        <v>33</v>
      </c>
      <c r="G434" s="19" t="n">
        <f aca="false">4229+4824.9+946.1</f>
        <v>10000</v>
      </c>
      <c r="H434" s="19" t="n">
        <v>0</v>
      </c>
      <c r="I434" s="19" t="n">
        <v>0</v>
      </c>
    </row>
    <row r="435" customFormat="false" ht="30" hidden="false" customHeight="false" outlineLevel="0" collapsed="false">
      <c r="A435" s="20" t="s">
        <v>276</v>
      </c>
      <c r="B435" s="18" t="s">
        <v>35</v>
      </c>
      <c r="C435" s="18" t="s">
        <v>235</v>
      </c>
      <c r="D435" s="18" t="s">
        <v>37</v>
      </c>
      <c r="E435" s="21" t="s">
        <v>277</v>
      </c>
      <c r="F435" s="18"/>
      <c r="G435" s="19" t="n">
        <f aca="false">G436</f>
        <v>3273.7</v>
      </c>
      <c r="H435" s="19" t="n">
        <f aca="false">H436</f>
        <v>0</v>
      </c>
      <c r="I435" s="19" t="n">
        <f aca="false">I436</f>
        <v>0</v>
      </c>
    </row>
    <row r="436" customFormat="false" ht="15" hidden="false" customHeight="false" outlineLevel="0" collapsed="false">
      <c r="A436" s="20" t="s">
        <v>278</v>
      </c>
      <c r="B436" s="18" t="s">
        <v>35</v>
      </c>
      <c r="C436" s="18" t="s">
        <v>235</v>
      </c>
      <c r="D436" s="18" t="s">
        <v>37</v>
      </c>
      <c r="E436" s="21" t="s">
        <v>279</v>
      </c>
      <c r="F436" s="18"/>
      <c r="G436" s="19" t="n">
        <f aca="false">G437</f>
        <v>3273.7</v>
      </c>
      <c r="H436" s="19" t="n">
        <f aca="false">H437</f>
        <v>0</v>
      </c>
      <c r="I436" s="19" t="n">
        <f aca="false">I437</f>
        <v>0</v>
      </c>
    </row>
    <row r="437" customFormat="false" ht="45" hidden="false" customHeight="false" outlineLevel="0" collapsed="false">
      <c r="A437" s="29" t="s">
        <v>280</v>
      </c>
      <c r="B437" s="18" t="s">
        <v>35</v>
      </c>
      <c r="C437" s="18" t="s">
        <v>235</v>
      </c>
      <c r="D437" s="18" t="s">
        <v>37</v>
      </c>
      <c r="E437" s="21" t="s">
        <v>281</v>
      </c>
      <c r="F437" s="18"/>
      <c r="G437" s="19" t="n">
        <f aca="false">G441+G438</f>
        <v>3273.7</v>
      </c>
      <c r="H437" s="19" t="n">
        <f aca="false">H441+H438</f>
        <v>0</v>
      </c>
      <c r="I437" s="19" t="n">
        <f aca="false">I441+I438</f>
        <v>0</v>
      </c>
    </row>
    <row r="438" customFormat="false" ht="30" hidden="false" customHeight="false" outlineLevel="0" collapsed="false">
      <c r="A438" s="23" t="s">
        <v>402</v>
      </c>
      <c r="B438" s="18" t="s">
        <v>35</v>
      </c>
      <c r="C438" s="18" t="s">
        <v>235</v>
      </c>
      <c r="D438" s="18" t="s">
        <v>37</v>
      </c>
      <c r="E438" s="21" t="s">
        <v>403</v>
      </c>
      <c r="F438" s="18"/>
      <c r="G438" s="19" t="n">
        <f aca="false">G439</f>
        <v>1000</v>
      </c>
      <c r="H438" s="19" t="n">
        <f aca="false">H439</f>
        <v>0</v>
      </c>
      <c r="I438" s="19" t="n">
        <f aca="false">I439</f>
        <v>0</v>
      </c>
    </row>
    <row r="439" customFormat="false" ht="30" hidden="false" customHeight="false" outlineLevel="0" collapsed="false">
      <c r="A439" s="23" t="s">
        <v>119</v>
      </c>
      <c r="B439" s="18" t="s">
        <v>35</v>
      </c>
      <c r="C439" s="18" t="s">
        <v>235</v>
      </c>
      <c r="D439" s="18" t="s">
        <v>37</v>
      </c>
      <c r="E439" s="21" t="s">
        <v>403</v>
      </c>
      <c r="F439" s="18" t="s">
        <v>120</v>
      </c>
      <c r="G439" s="19" t="n">
        <f aca="false">G440</f>
        <v>1000</v>
      </c>
      <c r="H439" s="19" t="n">
        <f aca="false">H440</f>
        <v>0</v>
      </c>
      <c r="I439" s="19" t="n">
        <f aca="false">I440</f>
        <v>0</v>
      </c>
    </row>
    <row r="440" customFormat="false" ht="15" hidden="false" customHeight="false" outlineLevel="0" collapsed="false">
      <c r="A440" s="23" t="s">
        <v>121</v>
      </c>
      <c r="B440" s="18" t="s">
        <v>35</v>
      </c>
      <c r="C440" s="18" t="s">
        <v>235</v>
      </c>
      <c r="D440" s="18" t="s">
        <v>37</v>
      </c>
      <c r="E440" s="21" t="s">
        <v>403</v>
      </c>
      <c r="F440" s="18" t="s">
        <v>122</v>
      </c>
      <c r="G440" s="19" t="n">
        <f aca="false">1000</f>
        <v>1000</v>
      </c>
      <c r="H440" s="19" t="n">
        <v>0</v>
      </c>
      <c r="I440" s="19" t="n">
        <v>0</v>
      </c>
    </row>
    <row r="441" customFormat="false" ht="15" hidden="false" customHeight="false" outlineLevel="0" collapsed="false">
      <c r="A441" s="29" t="s">
        <v>404</v>
      </c>
      <c r="B441" s="18" t="s">
        <v>35</v>
      </c>
      <c r="C441" s="18" t="s">
        <v>235</v>
      </c>
      <c r="D441" s="18" t="s">
        <v>37</v>
      </c>
      <c r="E441" s="26" t="s">
        <v>405</v>
      </c>
      <c r="F441" s="18"/>
      <c r="G441" s="19" t="n">
        <f aca="false">G442</f>
        <v>2273.7</v>
      </c>
      <c r="H441" s="19" t="n">
        <f aca="false">H442</f>
        <v>0</v>
      </c>
      <c r="I441" s="19" t="n">
        <f aca="false">I442</f>
        <v>0</v>
      </c>
    </row>
    <row r="442" customFormat="false" ht="30" hidden="false" customHeight="false" outlineLevel="0" collapsed="false">
      <c r="A442" s="23" t="s">
        <v>119</v>
      </c>
      <c r="B442" s="18" t="s">
        <v>35</v>
      </c>
      <c r="C442" s="18" t="s">
        <v>235</v>
      </c>
      <c r="D442" s="18" t="s">
        <v>37</v>
      </c>
      <c r="E442" s="26" t="s">
        <v>405</v>
      </c>
      <c r="F442" s="18" t="s">
        <v>120</v>
      </c>
      <c r="G442" s="19" t="n">
        <f aca="false">G443</f>
        <v>2273.7</v>
      </c>
      <c r="H442" s="19" t="n">
        <f aca="false">H443</f>
        <v>0</v>
      </c>
      <c r="I442" s="19" t="n">
        <f aca="false">I443</f>
        <v>0</v>
      </c>
    </row>
    <row r="443" customFormat="false" ht="15" hidden="false" customHeight="false" outlineLevel="0" collapsed="false">
      <c r="A443" s="23" t="s">
        <v>121</v>
      </c>
      <c r="B443" s="18" t="s">
        <v>35</v>
      </c>
      <c r="C443" s="18" t="s">
        <v>235</v>
      </c>
      <c r="D443" s="18" t="s">
        <v>37</v>
      </c>
      <c r="E443" s="26" t="s">
        <v>405</v>
      </c>
      <c r="F443" s="18" t="s">
        <v>122</v>
      </c>
      <c r="G443" s="19" t="n">
        <f aca="false">1886+428.1-32.9-7.5</f>
        <v>2273.7</v>
      </c>
      <c r="H443" s="19" t="n">
        <v>0</v>
      </c>
      <c r="I443" s="19" t="n">
        <v>0</v>
      </c>
    </row>
    <row r="444" customFormat="false" ht="15" hidden="false" customHeight="false" outlineLevel="0" collapsed="false">
      <c r="A444" s="17" t="s">
        <v>406</v>
      </c>
      <c r="B444" s="18" t="s">
        <v>35</v>
      </c>
      <c r="C444" s="18" t="s">
        <v>235</v>
      </c>
      <c r="D444" s="18" t="s">
        <v>17</v>
      </c>
      <c r="E444" s="18"/>
      <c r="F444" s="18"/>
      <c r="G444" s="19" t="n">
        <f aca="false">G454+G467+G445</f>
        <v>213117.9</v>
      </c>
      <c r="H444" s="19" t="n">
        <f aca="false">H454+H467+H445</f>
        <v>153627.7</v>
      </c>
      <c r="I444" s="19" t="n">
        <f aca="false">I454+I467+I445</f>
        <v>121335.7</v>
      </c>
    </row>
    <row r="445" customFormat="false" ht="30" hidden="false" customHeight="false" outlineLevel="0" collapsed="false">
      <c r="A445" s="20" t="s">
        <v>111</v>
      </c>
      <c r="B445" s="18" t="s">
        <v>35</v>
      </c>
      <c r="C445" s="18" t="s">
        <v>235</v>
      </c>
      <c r="D445" s="18" t="s">
        <v>17</v>
      </c>
      <c r="E445" s="21" t="s">
        <v>112</v>
      </c>
      <c r="F445" s="18"/>
      <c r="G445" s="19" t="n">
        <f aca="false">G446</f>
        <v>4503.8</v>
      </c>
      <c r="H445" s="19" t="n">
        <f aca="false">H446</f>
        <v>5733.8</v>
      </c>
      <c r="I445" s="19" t="n">
        <f aca="false">I446</f>
        <v>4533.8</v>
      </c>
    </row>
    <row r="446" customFormat="false" ht="30" hidden="false" customHeight="false" outlineLevel="0" collapsed="false">
      <c r="A446" s="20" t="s">
        <v>113</v>
      </c>
      <c r="B446" s="18" t="s">
        <v>35</v>
      </c>
      <c r="C446" s="18" t="s">
        <v>235</v>
      </c>
      <c r="D446" s="18" t="s">
        <v>17</v>
      </c>
      <c r="E446" s="21" t="s">
        <v>114</v>
      </c>
      <c r="F446" s="18"/>
      <c r="G446" s="19" t="n">
        <f aca="false">G447</f>
        <v>4503.8</v>
      </c>
      <c r="H446" s="19" t="n">
        <f aca="false">H447</f>
        <v>5733.8</v>
      </c>
      <c r="I446" s="19" t="n">
        <f aca="false">I447</f>
        <v>4533.8</v>
      </c>
    </row>
    <row r="447" customFormat="false" ht="30" hidden="false" customHeight="false" outlineLevel="0" collapsed="false">
      <c r="A447" s="20" t="s">
        <v>319</v>
      </c>
      <c r="B447" s="18" t="s">
        <v>35</v>
      </c>
      <c r="C447" s="18" t="s">
        <v>235</v>
      </c>
      <c r="D447" s="18" t="s">
        <v>17</v>
      </c>
      <c r="E447" s="21" t="s">
        <v>320</v>
      </c>
      <c r="F447" s="18"/>
      <c r="G447" s="19" t="n">
        <f aca="false">G448+G451</f>
        <v>4503.8</v>
      </c>
      <c r="H447" s="19" t="n">
        <f aca="false">H448+H451</f>
        <v>5733.8</v>
      </c>
      <c r="I447" s="19" t="n">
        <f aca="false">I448+I451</f>
        <v>4533.8</v>
      </c>
    </row>
    <row r="448" customFormat="false" ht="15" hidden="false" customHeight="false" outlineLevel="0" collapsed="false">
      <c r="A448" s="38" t="s">
        <v>407</v>
      </c>
      <c r="B448" s="18" t="s">
        <v>35</v>
      </c>
      <c r="C448" s="18" t="s">
        <v>235</v>
      </c>
      <c r="D448" s="18" t="s">
        <v>17</v>
      </c>
      <c r="E448" s="21" t="s">
        <v>408</v>
      </c>
      <c r="F448" s="18"/>
      <c r="G448" s="19" t="n">
        <f aca="false">G449</f>
        <v>4503.8</v>
      </c>
      <c r="H448" s="19" t="n">
        <f aca="false">H449</f>
        <v>4533.8</v>
      </c>
      <c r="I448" s="19" t="n">
        <f aca="false">I449</f>
        <v>4533.8</v>
      </c>
    </row>
    <row r="449" customFormat="false" ht="30" hidden="false" customHeight="false" outlineLevel="0" collapsed="false">
      <c r="A449" s="23" t="s">
        <v>30</v>
      </c>
      <c r="B449" s="18" t="s">
        <v>35</v>
      </c>
      <c r="C449" s="18" t="s">
        <v>235</v>
      </c>
      <c r="D449" s="18" t="s">
        <v>17</v>
      </c>
      <c r="E449" s="21" t="s">
        <v>408</v>
      </c>
      <c r="F449" s="18" t="s">
        <v>31</v>
      </c>
      <c r="G449" s="19" t="n">
        <f aca="false">G450</f>
        <v>4503.8</v>
      </c>
      <c r="H449" s="19" t="n">
        <f aca="false">H450</f>
        <v>4533.8</v>
      </c>
      <c r="I449" s="19" t="n">
        <f aca="false">I450</f>
        <v>4533.8</v>
      </c>
    </row>
    <row r="450" customFormat="false" ht="30" hidden="false" customHeight="false" outlineLevel="0" collapsed="false">
      <c r="A450" s="23" t="s">
        <v>32</v>
      </c>
      <c r="B450" s="18" t="s">
        <v>35</v>
      </c>
      <c r="C450" s="18" t="s">
        <v>235</v>
      </c>
      <c r="D450" s="18" t="s">
        <v>17</v>
      </c>
      <c r="E450" s="21" t="s">
        <v>408</v>
      </c>
      <c r="F450" s="18" t="s">
        <v>33</v>
      </c>
      <c r="G450" s="19" t="n">
        <f aca="false">5503.8-1000</f>
        <v>4503.8</v>
      </c>
      <c r="H450" s="19" t="n">
        <f aca="false">(4303.8+200+30)</f>
        <v>4533.8</v>
      </c>
      <c r="I450" s="19" t="n">
        <f aca="false">(5503.8+200+30)-1200</f>
        <v>4533.8</v>
      </c>
    </row>
    <row r="451" customFormat="false" ht="35.25" hidden="false" customHeight="true" outlineLevel="0" collapsed="false">
      <c r="A451" s="39" t="s">
        <v>409</v>
      </c>
      <c r="B451" s="18" t="s">
        <v>35</v>
      </c>
      <c r="C451" s="18" t="s">
        <v>235</v>
      </c>
      <c r="D451" s="18" t="s">
        <v>17</v>
      </c>
      <c r="E451" s="18" t="s">
        <v>410</v>
      </c>
      <c r="F451" s="18"/>
      <c r="G451" s="19" t="n">
        <f aca="false">G452</f>
        <v>0</v>
      </c>
      <c r="H451" s="19" t="n">
        <f aca="false">H452</f>
        <v>1200</v>
      </c>
      <c r="I451" s="19" t="n">
        <f aca="false">I452</f>
        <v>0</v>
      </c>
    </row>
    <row r="452" customFormat="false" ht="30" hidden="false" customHeight="false" outlineLevel="0" collapsed="false">
      <c r="A452" s="23" t="s">
        <v>30</v>
      </c>
      <c r="B452" s="18" t="s">
        <v>35</v>
      </c>
      <c r="C452" s="18" t="s">
        <v>235</v>
      </c>
      <c r="D452" s="18" t="s">
        <v>17</v>
      </c>
      <c r="E452" s="18" t="s">
        <v>410</v>
      </c>
      <c r="F452" s="18" t="s">
        <v>31</v>
      </c>
      <c r="G452" s="19" t="n">
        <f aca="false">G453</f>
        <v>0</v>
      </c>
      <c r="H452" s="19" t="n">
        <f aca="false">H453</f>
        <v>1200</v>
      </c>
      <c r="I452" s="19" t="n">
        <f aca="false">I453</f>
        <v>0</v>
      </c>
    </row>
    <row r="453" customFormat="false" ht="30" hidden="false" customHeight="false" outlineLevel="0" collapsed="false">
      <c r="A453" s="23" t="s">
        <v>32</v>
      </c>
      <c r="B453" s="18" t="s">
        <v>35</v>
      </c>
      <c r="C453" s="18" t="s">
        <v>235</v>
      </c>
      <c r="D453" s="18" t="s">
        <v>17</v>
      </c>
      <c r="E453" s="18" t="s">
        <v>410</v>
      </c>
      <c r="F453" s="18" t="s">
        <v>33</v>
      </c>
      <c r="G453" s="19" t="n">
        <v>0</v>
      </c>
      <c r="H453" s="19" t="n">
        <v>1200</v>
      </c>
      <c r="I453" s="19" t="n">
        <v>0</v>
      </c>
    </row>
    <row r="454" customFormat="false" ht="60" hidden="false" customHeight="false" outlineLevel="0" collapsed="false">
      <c r="A454" s="20" t="s">
        <v>64</v>
      </c>
      <c r="B454" s="18" t="s">
        <v>35</v>
      </c>
      <c r="C454" s="18" t="s">
        <v>235</v>
      </c>
      <c r="D454" s="18" t="s">
        <v>17</v>
      </c>
      <c r="E454" s="21" t="s">
        <v>65</v>
      </c>
      <c r="F454" s="18"/>
      <c r="G454" s="19" t="n">
        <f aca="false">G455+G460</f>
        <v>13200</v>
      </c>
      <c r="H454" s="19" t="n">
        <f aca="false">H455+H460</f>
        <v>220</v>
      </c>
      <c r="I454" s="19" t="n">
        <f aca="false">I455+I460</f>
        <v>241</v>
      </c>
    </row>
    <row r="455" customFormat="false" ht="60" hidden="false" customHeight="false" outlineLevel="0" collapsed="false">
      <c r="A455" s="20" t="s">
        <v>66</v>
      </c>
      <c r="B455" s="18" t="s">
        <v>35</v>
      </c>
      <c r="C455" s="18" t="s">
        <v>235</v>
      </c>
      <c r="D455" s="18" t="s">
        <v>17</v>
      </c>
      <c r="E455" s="21" t="s">
        <v>67</v>
      </c>
      <c r="F455" s="18"/>
      <c r="G455" s="19" t="n">
        <f aca="false">G456</f>
        <v>0</v>
      </c>
      <c r="H455" s="19" t="n">
        <f aca="false">H456</f>
        <v>220</v>
      </c>
      <c r="I455" s="19" t="n">
        <f aca="false">I456</f>
        <v>241</v>
      </c>
    </row>
    <row r="456" customFormat="false" ht="30" hidden="false" customHeight="false" outlineLevel="0" collapsed="false">
      <c r="A456" s="22" t="s">
        <v>76</v>
      </c>
      <c r="B456" s="18" t="s">
        <v>35</v>
      </c>
      <c r="C456" s="18" t="s">
        <v>235</v>
      </c>
      <c r="D456" s="18" t="s">
        <v>17</v>
      </c>
      <c r="E456" s="21" t="s">
        <v>77</v>
      </c>
      <c r="F456" s="19"/>
      <c r="G456" s="19" t="n">
        <f aca="false">G457</f>
        <v>0</v>
      </c>
      <c r="H456" s="19" t="n">
        <f aca="false">H457</f>
        <v>220</v>
      </c>
      <c r="I456" s="19" t="n">
        <f aca="false">I457</f>
        <v>241</v>
      </c>
    </row>
    <row r="457" customFormat="false" ht="75" hidden="false" customHeight="false" outlineLevel="0" collapsed="false">
      <c r="A457" s="27" t="s">
        <v>78</v>
      </c>
      <c r="B457" s="18" t="s">
        <v>35</v>
      </c>
      <c r="C457" s="18" t="s">
        <v>235</v>
      </c>
      <c r="D457" s="18" t="s">
        <v>17</v>
      </c>
      <c r="E457" s="21" t="s">
        <v>79</v>
      </c>
      <c r="F457" s="19"/>
      <c r="G457" s="19" t="n">
        <f aca="false">G458</f>
        <v>0</v>
      </c>
      <c r="H457" s="19" t="n">
        <f aca="false">H458</f>
        <v>220</v>
      </c>
      <c r="I457" s="19" t="n">
        <f aca="false">I458</f>
        <v>241</v>
      </c>
    </row>
    <row r="458" customFormat="false" ht="30" hidden="false" customHeight="false" outlineLevel="0" collapsed="false">
      <c r="A458" s="23" t="s">
        <v>30</v>
      </c>
      <c r="B458" s="18" t="s">
        <v>35</v>
      </c>
      <c r="C458" s="18" t="s">
        <v>235</v>
      </c>
      <c r="D458" s="18" t="s">
        <v>17</v>
      </c>
      <c r="E458" s="21" t="s">
        <v>79</v>
      </c>
      <c r="F458" s="18" t="n">
        <v>200</v>
      </c>
      <c r="G458" s="19" t="n">
        <f aca="false">G459</f>
        <v>0</v>
      </c>
      <c r="H458" s="19" t="n">
        <f aca="false">H459</f>
        <v>220</v>
      </c>
      <c r="I458" s="19" t="n">
        <f aca="false">I459</f>
        <v>241</v>
      </c>
    </row>
    <row r="459" customFormat="false" ht="30" hidden="false" customHeight="false" outlineLevel="0" collapsed="false">
      <c r="A459" s="23" t="s">
        <v>32</v>
      </c>
      <c r="B459" s="18" t="s">
        <v>35</v>
      </c>
      <c r="C459" s="18" t="s">
        <v>235</v>
      </c>
      <c r="D459" s="18" t="s">
        <v>17</v>
      </c>
      <c r="E459" s="21" t="s">
        <v>79</v>
      </c>
      <c r="F459" s="18" t="n">
        <v>240</v>
      </c>
      <c r="G459" s="19" t="n">
        <f aca="false">(200+2100)-2100-200</f>
        <v>0</v>
      </c>
      <c r="H459" s="19" t="n">
        <f aca="false">(220+2205)-2205</f>
        <v>220</v>
      </c>
      <c r="I459" s="19" t="n">
        <f aca="false">(241+2315)-2315</f>
        <v>241</v>
      </c>
    </row>
    <row r="460" customFormat="false" ht="30" hidden="false" customHeight="false" outlineLevel="0" collapsed="false">
      <c r="A460" s="23" t="s">
        <v>411</v>
      </c>
      <c r="B460" s="18" t="s">
        <v>35</v>
      </c>
      <c r="C460" s="18" t="s">
        <v>235</v>
      </c>
      <c r="D460" s="18" t="s">
        <v>17</v>
      </c>
      <c r="E460" s="21" t="s">
        <v>412</v>
      </c>
      <c r="F460" s="18"/>
      <c r="G460" s="19" t="n">
        <f aca="false">G461</f>
        <v>13200</v>
      </c>
      <c r="H460" s="19" t="n">
        <f aca="false">H461</f>
        <v>0</v>
      </c>
      <c r="I460" s="19" t="n">
        <f aca="false">I461</f>
        <v>0</v>
      </c>
    </row>
    <row r="461" customFormat="false" ht="45" hidden="false" customHeight="false" outlineLevel="0" collapsed="false">
      <c r="A461" s="23" t="s">
        <v>413</v>
      </c>
      <c r="B461" s="18" t="s">
        <v>35</v>
      </c>
      <c r="C461" s="18" t="s">
        <v>235</v>
      </c>
      <c r="D461" s="18" t="s">
        <v>17</v>
      </c>
      <c r="E461" s="21" t="s">
        <v>414</v>
      </c>
      <c r="F461" s="18"/>
      <c r="G461" s="19" t="n">
        <f aca="false">G462</f>
        <v>13200</v>
      </c>
      <c r="H461" s="19" t="n">
        <f aca="false">H462</f>
        <v>0</v>
      </c>
      <c r="I461" s="19" t="n">
        <f aca="false">I462</f>
        <v>0</v>
      </c>
    </row>
    <row r="462" customFormat="false" ht="30" hidden="false" customHeight="false" outlineLevel="0" collapsed="false">
      <c r="A462" s="23" t="s">
        <v>415</v>
      </c>
      <c r="B462" s="18" t="s">
        <v>35</v>
      </c>
      <c r="C462" s="18" t="s">
        <v>235</v>
      </c>
      <c r="D462" s="18" t="s">
        <v>17</v>
      </c>
      <c r="E462" s="21" t="s">
        <v>416</v>
      </c>
      <c r="F462" s="18"/>
      <c r="G462" s="19" t="n">
        <f aca="false">G465+G463</f>
        <v>13200</v>
      </c>
      <c r="H462" s="19" t="n">
        <f aca="false">H465</f>
        <v>0</v>
      </c>
      <c r="I462" s="19" t="n">
        <f aca="false">I465</f>
        <v>0</v>
      </c>
    </row>
    <row r="463" customFormat="false" ht="30" hidden="false" customHeight="false" outlineLevel="0" collapsed="false">
      <c r="A463" s="23" t="s">
        <v>30</v>
      </c>
      <c r="B463" s="18" t="s">
        <v>35</v>
      </c>
      <c r="C463" s="18" t="s">
        <v>235</v>
      </c>
      <c r="D463" s="18" t="s">
        <v>17</v>
      </c>
      <c r="E463" s="21" t="s">
        <v>416</v>
      </c>
      <c r="F463" s="18" t="s">
        <v>31</v>
      </c>
      <c r="G463" s="19" t="n">
        <f aca="false">G464</f>
        <v>1300</v>
      </c>
      <c r="H463" s="19" t="n">
        <f aca="false">H464</f>
        <v>0</v>
      </c>
      <c r="I463" s="19" t="n">
        <f aca="false">I464</f>
        <v>0</v>
      </c>
    </row>
    <row r="464" customFormat="false" ht="30" hidden="false" customHeight="false" outlineLevel="0" collapsed="false">
      <c r="A464" s="23" t="s">
        <v>32</v>
      </c>
      <c r="B464" s="18" t="s">
        <v>35</v>
      </c>
      <c r="C464" s="18" t="s">
        <v>235</v>
      </c>
      <c r="D464" s="18" t="s">
        <v>17</v>
      </c>
      <c r="E464" s="21" t="s">
        <v>416</v>
      </c>
      <c r="F464" s="18" t="s">
        <v>33</v>
      </c>
      <c r="G464" s="19" t="n">
        <f aca="false">1059.5+240.5</f>
        <v>1300</v>
      </c>
      <c r="H464" s="19" t="n">
        <v>0</v>
      </c>
      <c r="I464" s="19" t="n">
        <v>0</v>
      </c>
    </row>
    <row r="465" customFormat="false" ht="30" hidden="false" customHeight="false" outlineLevel="0" collapsed="false">
      <c r="A465" s="23" t="s">
        <v>119</v>
      </c>
      <c r="B465" s="18" t="s">
        <v>35</v>
      </c>
      <c r="C465" s="18" t="s">
        <v>235</v>
      </c>
      <c r="D465" s="18" t="s">
        <v>17</v>
      </c>
      <c r="E465" s="21" t="s">
        <v>416</v>
      </c>
      <c r="F465" s="18" t="s">
        <v>120</v>
      </c>
      <c r="G465" s="19" t="n">
        <f aca="false">G466</f>
        <v>11900</v>
      </c>
      <c r="H465" s="19" t="n">
        <f aca="false">H466</f>
        <v>0</v>
      </c>
      <c r="I465" s="19" t="n">
        <f aca="false">I466</f>
        <v>0</v>
      </c>
    </row>
    <row r="466" customFormat="false" ht="15" hidden="false" customHeight="false" outlineLevel="0" collapsed="false">
      <c r="A466" s="23" t="s">
        <v>121</v>
      </c>
      <c r="B466" s="18" t="s">
        <v>35</v>
      </c>
      <c r="C466" s="18" t="s">
        <v>235</v>
      </c>
      <c r="D466" s="18" t="s">
        <v>17</v>
      </c>
      <c r="E466" s="21" t="s">
        <v>416</v>
      </c>
      <c r="F466" s="18" t="s">
        <v>122</v>
      </c>
      <c r="G466" s="19" t="n">
        <f aca="false">8557.5+1942.5+1400</f>
        <v>11900</v>
      </c>
      <c r="H466" s="19" t="n">
        <v>0</v>
      </c>
      <c r="I466" s="19" t="n">
        <v>0</v>
      </c>
    </row>
    <row r="467" customFormat="false" ht="30" hidden="false" customHeight="false" outlineLevel="0" collapsed="false">
      <c r="A467" s="20" t="s">
        <v>276</v>
      </c>
      <c r="B467" s="18" t="s">
        <v>35</v>
      </c>
      <c r="C467" s="18" t="s">
        <v>235</v>
      </c>
      <c r="D467" s="18" t="s">
        <v>17</v>
      </c>
      <c r="E467" s="21" t="s">
        <v>277</v>
      </c>
      <c r="F467" s="18"/>
      <c r="G467" s="19" t="n">
        <f aca="false">G468+G504</f>
        <v>195414.1</v>
      </c>
      <c r="H467" s="19" t="n">
        <f aca="false">H468+H504</f>
        <v>147673.9</v>
      </c>
      <c r="I467" s="19" t="n">
        <f aca="false">I468+I504</f>
        <v>116560.9</v>
      </c>
    </row>
    <row r="468" customFormat="false" ht="15" hidden="false" customHeight="false" outlineLevel="0" collapsed="false">
      <c r="A468" s="20" t="s">
        <v>278</v>
      </c>
      <c r="B468" s="18" t="s">
        <v>35</v>
      </c>
      <c r="C468" s="18" t="s">
        <v>235</v>
      </c>
      <c r="D468" s="18" t="s">
        <v>17</v>
      </c>
      <c r="E468" s="21" t="s">
        <v>279</v>
      </c>
      <c r="F468" s="18"/>
      <c r="G468" s="19" t="n">
        <f aca="false">G469+G491</f>
        <v>156673.8</v>
      </c>
      <c r="H468" s="19" t="n">
        <f aca="false">H469+H491</f>
        <v>118543.4</v>
      </c>
      <c r="I468" s="19" t="n">
        <f aca="false">I469+I491</f>
        <v>80759.8</v>
      </c>
    </row>
    <row r="469" customFormat="false" ht="45" hidden="false" customHeight="false" outlineLevel="0" collapsed="false">
      <c r="A469" s="29" t="s">
        <v>280</v>
      </c>
      <c r="B469" s="18" t="s">
        <v>35</v>
      </c>
      <c r="C469" s="18" t="s">
        <v>235</v>
      </c>
      <c r="D469" s="18" t="s">
        <v>17</v>
      </c>
      <c r="E469" s="21" t="s">
        <v>281</v>
      </c>
      <c r="F469" s="18"/>
      <c r="G469" s="19" t="n">
        <f aca="false">G470+G473+G479+G485+G482+G476+G488</f>
        <v>30665.4</v>
      </c>
      <c r="H469" s="19" t="n">
        <f aca="false">H470+H473+H479+H485+H482+H476+H488</f>
        <v>800</v>
      </c>
      <c r="I469" s="19" t="n">
        <f aca="false">I470+I473+I479+I485+I482+I476+I488</f>
        <v>1300</v>
      </c>
    </row>
    <row r="470" customFormat="false" ht="30" hidden="false" customHeight="false" outlineLevel="0" collapsed="false">
      <c r="A470" s="29" t="s">
        <v>417</v>
      </c>
      <c r="B470" s="18" t="s">
        <v>35</v>
      </c>
      <c r="C470" s="18" t="s">
        <v>235</v>
      </c>
      <c r="D470" s="18" t="s">
        <v>17</v>
      </c>
      <c r="E470" s="21" t="s">
        <v>418</v>
      </c>
      <c r="F470" s="18"/>
      <c r="G470" s="19" t="n">
        <f aca="false">G471</f>
        <v>500</v>
      </c>
      <c r="H470" s="19" t="n">
        <f aca="false">H471</f>
        <v>0</v>
      </c>
      <c r="I470" s="19" t="n">
        <f aca="false">I471</f>
        <v>500</v>
      </c>
    </row>
    <row r="471" customFormat="false" ht="30" hidden="false" customHeight="false" outlineLevel="0" collapsed="false">
      <c r="A471" s="23" t="s">
        <v>119</v>
      </c>
      <c r="B471" s="18" t="s">
        <v>35</v>
      </c>
      <c r="C471" s="18" t="s">
        <v>235</v>
      </c>
      <c r="D471" s="18" t="s">
        <v>17</v>
      </c>
      <c r="E471" s="21" t="s">
        <v>418</v>
      </c>
      <c r="F471" s="18" t="s">
        <v>120</v>
      </c>
      <c r="G471" s="19" t="n">
        <f aca="false">G472</f>
        <v>500</v>
      </c>
      <c r="H471" s="19" t="n">
        <f aca="false">H472</f>
        <v>0</v>
      </c>
      <c r="I471" s="19" t="n">
        <f aca="false">I472</f>
        <v>500</v>
      </c>
    </row>
    <row r="472" customFormat="false" ht="15" hidden="false" customHeight="false" outlineLevel="0" collapsed="false">
      <c r="A472" s="23" t="s">
        <v>121</v>
      </c>
      <c r="B472" s="18" t="s">
        <v>35</v>
      </c>
      <c r="C472" s="18" t="s">
        <v>235</v>
      </c>
      <c r="D472" s="18" t="s">
        <v>17</v>
      </c>
      <c r="E472" s="21" t="s">
        <v>418</v>
      </c>
      <c r="F472" s="18" t="s">
        <v>122</v>
      </c>
      <c r="G472" s="19" t="n">
        <v>500</v>
      </c>
      <c r="H472" s="19" t="n">
        <f aca="false">1323-1323</f>
        <v>0</v>
      </c>
      <c r="I472" s="19" t="n">
        <f aca="false">1389.2-889.2</f>
        <v>500</v>
      </c>
    </row>
    <row r="473" customFormat="false" ht="15" hidden="false" customHeight="false" outlineLevel="0" collapsed="false">
      <c r="A473" s="23" t="s">
        <v>419</v>
      </c>
      <c r="B473" s="18" t="s">
        <v>35</v>
      </c>
      <c r="C473" s="18" t="s">
        <v>235</v>
      </c>
      <c r="D473" s="18" t="s">
        <v>17</v>
      </c>
      <c r="E473" s="21" t="s">
        <v>420</v>
      </c>
      <c r="F473" s="18"/>
      <c r="G473" s="19" t="n">
        <f aca="false">G474</f>
        <v>0</v>
      </c>
      <c r="H473" s="19" t="n">
        <f aca="false">H474</f>
        <v>800</v>
      </c>
      <c r="I473" s="19" t="n">
        <f aca="false">I474</f>
        <v>800</v>
      </c>
    </row>
    <row r="474" customFormat="false" ht="30" hidden="false" customHeight="false" outlineLevel="0" collapsed="false">
      <c r="A474" s="23" t="s">
        <v>119</v>
      </c>
      <c r="B474" s="18" t="s">
        <v>35</v>
      </c>
      <c r="C474" s="18" t="s">
        <v>235</v>
      </c>
      <c r="D474" s="18" t="s">
        <v>17</v>
      </c>
      <c r="E474" s="21" t="s">
        <v>420</v>
      </c>
      <c r="F474" s="18" t="s">
        <v>120</v>
      </c>
      <c r="G474" s="19" t="n">
        <f aca="false">G475</f>
        <v>0</v>
      </c>
      <c r="H474" s="19" t="n">
        <f aca="false">H475</f>
        <v>800</v>
      </c>
      <c r="I474" s="19" t="n">
        <f aca="false">I475</f>
        <v>800</v>
      </c>
    </row>
    <row r="475" customFormat="false" ht="15" hidden="false" customHeight="false" outlineLevel="0" collapsed="false">
      <c r="A475" s="23" t="s">
        <v>121</v>
      </c>
      <c r="B475" s="18" t="s">
        <v>35</v>
      </c>
      <c r="C475" s="18" t="s">
        <v>235</v>
      </c>
      <c r="D475" s="18" t="s">
        <v>17</v>
      </c>
      <c r="E475" s="21" t="s">
        <v>420</v>
      </c>
      <c r="F475" s="18" t="s">
        <v>122</v>
      </c>
      <c r="G475" s="19" t="n">
        <f aca="false">15500-14500-1000</f>
        <v>0</v>
      </c>
      <c r="H475" s="19" t="n">
        <f aca="false">7000-6200</f>
        <v>800</v>
      </c>
      <c r="I475" s="19" t="n">
        <f aca="false">7000-6200</f>
        <v>800</v>
      </c>
    </row>
    <row r="476" customFormat="false" ht="15" hidden="false" customHeight="false" outlineLevel="0" collapsed="false">
      <c r="A476" s="23" t="s">
        <v>421</v>
      </c>
      <c r="B476" s="18" t="s">
        <v>35</v>
      </c>
      <c r="C476" s="18" t="s">
        <v>235</v>
      </c>
      <c r="D476" s="18" t="s">
        <v>17</v>
      </c>
      <c r="E476" s="21" t="s">
        <v>422</v>
      </c>
      <c r="F476" s="18"/>
      <c r="G476" s="19" t="n">
        <f aca="false">G477</f>
        <v>13800</v>
      </c>
      <c r="H476" s="19" t="n">
        <f aca="false">H477</f>
        <v>0</v>
      </c>
      <c r="I476" s="19" t="n">
        <f aca="false">I477</f>
        <v>0</v>
      </c>
    </row>
    <row r="477" customFormat="false" ht="30" hidden="false" customHeight="false" outlineLevel="0" collapsed="false">
      <c r="A477" s="23" t="s">
        <v>119</v>
      </c>
      <c r="B477" s="18" t="s">
        <v>35</v>
      </c>
      <c r="C477" s="18" t="s">
        <v>235</v>
      </c>
      <c r="D477" s="18" t="s">
        <v>17</v>
      </c>
      <c r="E477" s="21" t="s">
        <v>422</v>
      </c>
      <c r="F477" s="18" t="s">
        <v>120</v>
      </c>
      <c r="G477" s="19" t="n">
        <f aca="false">G478</f>
        <v>13800</v>
      </c>
      <c r="H477" s="19" t="n">
        <f aca="false">H478</f>
        <v>0</v>
      </c>
      <c r="I477" s="19" t="n">
        <f aca="false">I478</f>
        <v>0</v>
      </c>
    </row>
    <row r="478" customFormat="false" ht="15" hidden="false" customHeight="false" outlineLevel="0" collapsed="false">
      <c r="A478" s="23" t="s">
        <v>121</v>
      </c>
      <c r="B478" s="18" t="s">
        <v>35</v>
      </c>
      <c r="C478" s="18" t="s">
        <v>235</v>
      </c>
      <c r="D478" s="18" t="s">
        <v>17</v>
      </c>
      <c r="E478" s="21" t="s">
        <v>422</v>
      </c>
      <c r="F478" s="18" t="s">
        <v>122</v>
      </c>
      <c r="G478" s="19" t="n">
        <v>13800</v>
      </c>
      <c r="H478" s="19" t="n">
        <v>0</v>
      </c>
      <c r="I478" s="19" t="n">
        <v>0</v>
      </c>
    </row>
    <row r="479" customFormat="false" ht="45" hidden="false" customHeight="false" outlineLevel="0" collapsed="false">
      <c r="A479" s="23" t="s">
        <v>423</v>
      </c>
      <c r="B479" s="18" t="s">
        <v>35</v>
      </c>
      <c r="C479" s="18" t="s">
        <v>235</v>
      </c>
      <c r="D479" s="18" t="s">
        <v>17</v>
      </c>
      <c r="E479" s="21" t="s">
        <v>424</v>
      </c>
      <c r="F479" s="18"/>
      <c r="G479" s="19" t="n">
        <f aca="false">G480</f>
        <v>12029.7</v>
      </c>
      <c r="H479" s="19" t="n">
        <f aca="false">H480</f>
        <v>0</v>
      </c>
      <c r="I479" s="19" t="n">
        <f aca="false">I480</f>
        <v>0</v>
      </c>
    </row>
    <row r="480" customFormat="false" ht="30" hidden="false" customHeight="false" outlineLevel="0" collapsed="false">
      <c r="A480" s="23" t="s">
        <v>119</v>
      </c>
      <c r="B480" s="18" t="s">
        <v>35</v>
      </c>
      <c r="C480" s="18" t="s">
        <v>235</v>
      </c>
      <c r="D480" s="18" t="s">
        <v>17</v>
      </c>
      <c r="E480" s="21" t="s">
        <v>424</v>
      </c>
      <c r="F480" s="18" t="s">
        <v>120</v>
      </c>
      <c r="G480" s="19" t="n">
        <f aca="false">G481</f>
        <v>12029.7</v>
      </c>
      <c r="H480" s="19" t="n">
        <f aca="false">H481</f>
        <v>0</v>
      </c>
      <c r="I480" s="19" t="n">
        <f aca="false">I481</f>
        <v>0</v>
      </c>
    </row>
    <row r="481" customFormat="false" ht="15" hidden="false" customHeight="false" outlineLevel="0" collapsed="false">
      <c r="A481" s="23" t="s">
        <v>121</v>
      </c>
      <c r="B481" s="18" t="s">
        <v>35</v>
      </c>
      <c r="C481" s="18" t="s">
        <v>235</v>
      </c>
      <c r="D481" s="18" t="s">
        <v>17</v>
      </c>
      <c r="E481" s="21" t="s">
        <v>424</v>
      </c>
      <c r="F481" s="18" t="s">
        <v>122</v>
      </c>
      <c r="G481" s="19" t="n">
        <f aca="false">5342.5+2496.2+4191</f>
        <v>12029.7</v>
      </c>
      <c r="H481" s="19" t="n">
        <v>0</v>
      </c>
      <c r="I481" s="19" t="n">
        <v>0</v>
      </c>
    </row>
    <row r="482" customFormat="false" ht="30" hidden="false" customHeight="false" outlineLevel="0" collapsed="false">
      <c r="A482" s="23" t="s">
        <v>425</v>
      </c>
      <c r="B482" s="18" t="s">
        <v>35</v>
      </c>
      <c r="C482" s="18" t="s">
        <v>235</v>
      </c>
      <c r="D482" s="18" t="s">
        <v>17</v>
      </c>
      <c r="E482" s="21" t="s">
        <v>426</v>
      </c>
      <c r="F482" s="18"/>
      <c r="G482" s="19" t="n">
        <f aca="false">G483</f>
        <v>483.5</v>
      </c>
      <c r="H482" s="19" t="n">
        <f aca="false">H483</f>
        <v>0</v>
      </c>
      <c r="I482" s="19" t="n">
        <f aca="false">I483</f>
        <v>0</v>
      </c>
    </row>
    <row r="483" customFormat="false" ht="30" hidden="false" customHeight="false" outlineLevel="0" collapsed="false">
      <c r="A483" s="23" t="s">
        <v>119</v>
      </c>
      <c r="B483" s="18" t="s">
        <v>35</v>
      </c>
      <c r="C483" s="18" t="s">
        <v>235</v>
      </c>
      <c r="D483" s="18" t="s">
        <v>17</v>
      </c>
      <c r="E483" s="21" t="s">
        <v>426</v>
      </c>
      <c r="F483" s="18" t="s">
        <v>120</v>
      </c>
      <c r="G483" s="19" t="n">
        <f aca="false">G484</f>
        <v>483.5</v>
      </c>
      <c r="H483" s="19" t="n">
        <f aca="false">H484</f>
        <v>0</v>
      </c>
      <c r="I483" s="19" t="n">
        <f aca="false">I484</f>
        <v>0</v>
      </c>
    </row>
    <row r="484" customFormat="false" ht="15" hidden="false" customHeight="false" outlineLevel="0" collapsed="false">
      <c r="A484" s="23" t="s">
        <v>121</v>
      </c>
      <c r="B484" s="18" t="s">
        <v>35</v>
      </c>
      <c r="C484" s="18" t="s">
        <v>235</v>
      </c>
      <c r="D484" s="18" t="s">
        <v>17</v>
      </c>
      <c r="E484" s="21" t="s">
        <v>426</v>
      </c>
      <c r="F484" s="18" t="s">
        <v>122</v>
      </c>
      <c r="G484" s="19" t="n">
        <f aca="false">394.1+89.4</f>
        <v>483.5</v>
      </c>
      <c r="H484" s="19" t="n">
        <v>0</v>
      </c>
      <c r="I484" s="19" t="n">
        <v>0</v>
      </c>
    </row>
    <row r="485" customFormat="false" ht="15" hidden="false" customHeight="false" outlineLevel="0" collapsed="false">
      <c r="A485" s="23" t="s">
        <v>284</v>
      </c>
      <c r="B485" s="18" t="s">
        <v>35</v>
      </c>
      <c r="C485" s="18" t="s">
        <v>235</v>
      </c>
      <c r="D485" s="18" t="s">
        <v>17</v>
      </c>
      <c r="E485" s="21" t="s">
        <v>285</v>
      </c>
      <c r="F485" s="18"/>
      <c r="G485" s="19" t="n">
        <f aca="false">G486</f>
        <v>1452.2</v>
      </c>
      <c r="H485" s="19" t="n">
        <f aca="false">H486</f>
        <v>0</v>
      </c>
      <c r="I485" s="19" t="n">
        <f aca="false">I486</f>
        <v>0</v>
      </c>
    </row>
    <row r="486" customFormat="false" ht="30" hidden="false" customHeight="false" outlineLevel="0" collapsed="false">
      <c r="A486" s="23" t="s">
        <v>119</v>
      </c>
      <c r="B486" s="18" t="s">
        <v>35</v>
      </c>
      <c r="C486" s="18" t="s">
        <v>235</v>
      </c>
      <c r="D486" s="18" t="s">
        <v>17</v>
      </c>
      <c r="E486" s="21" t="s">
        <v>285</v>
      </c>
      <c r="F486" s="18" t="s">
        <v>120</v>
      </c>
      <c r="G486" s="19" t="n">
        <f aca="false">G487</f>
        <v>1452.2</v>
      </c>
      <c r="H486" s="19" t="n">
        <f aca="false">H487</f>
        <v>0</v>
      </c>
      <c r="I486" s="19" t="n">
        <f aca="false">I487</f>
        <v>0</v>
      </c>
    </row>
    <row r="487" customFormat="false" ht="15" hidden="false" customHeight="false" outlineLevel="0" collapsed="false">
      <c r="A487" s="23" t="s">
        <v>121</v>
      </c>
      <c r="B487" s="18" t="s">
        <v>35</v>
      </c>
      <c r="C487" s="18" t="s">
        <v>235</v>
      </c>
      <c r="D487" s="18" t="s">
        <v>17</v>
      </c>
      <c r="E487" s="21" t="s">
        <v>285</v>
      </c>
      <c r="F487" s="18" t="s">
        <v>122</v>
      </c>
      <c r="G487" s="19" t="n">
        <f aca="false">1183.6+268.6</f>
        <v>1452.2</v>
      </c>
      <c r="H487" s="19" t="n">
        <v>0</v>
      </c>
      <c r="I487" s="19" t="n">
        <v>0</v>
      </c>
    </row>
    <row r="488" customFormat="false" ht="30" hidden="false" customHeight="false" outlineLevel="0" collapsed="false">
      <c r="A488" s="23" t="s">
        <v>427</v>
      </c>
      <c r="B488" s="18" t="s">
        <v>35</v>
      </c>
      <c r="C488" s="18" t="s">
        <v>235</v>
      </c>
      <c r="D488" s="18" t="s">
        <v>17</v>
      </c>
      <c r="E488" s="21" t="s">
        <v>428</v>
      </c>
      <c r="F488" s="18"/>
      <c r="G488" s="19" t="n">
        <f aca="false">G489</f>
        <v>2400</v>
      </c>
      <c r="H488" s="19" t="n">
        <f aca="false">H489</f>
        <v>0</v>
      </c>
      <c r="I488" s="19" t="n">
        <f aca="false">I489</f>
        <v>0</v>
      </c>
    </row>
    <row r="489" customFormat="false" ht="30" hidden="false" customHeight="false" outlineLevel="0" collapsed="false">
      <c r="A489" s="23" t="s">
        <v>119</v>
      </c>
      <c r="B489" s="18" t="s">
        <v>35</v>
      </c>
      <c r="C489" s="18" t="s">
        <v>235</v>
      </c>
      <c r="D489" s="18" t="s">
        <v>17</v>
      </c>
      <c r="E489" s="21" t="s">
        <v>428</v>
      </c>
      <c r="F489" s="18" t="s">
        <v>120</v>
      </c>
      <c r="G489" s="19" t="n">
        <f aca="false">G490</f>
        <v>2400</v>
      </c>
      <c r="H489" s="19" t="n">
        <f aca="false">H490</f>
        <v>0</v>
      </c>
      <c r="I489" s="19" t="n">
        <f aca="false">I490</f>
        <v>0</v>
      </c>
    </row>
    <row r="490" customFormat="false" ht="15" hidden="false" customHeight="false" outlineLevel="0" collapsed="false">
      <c r="A490" s="23" t="s">
        <v>121</v>
      </c>
      <c r="B490" s="18" t="s">
        <v>35</v>
      </c>
      <c r="C490" s="18" t="s">
        <v>235</v>
      </c>
      <c r="D490" s="18" t="s">
        <v>17</v>
      </c>
      <c r="E490" s="21" t="s">
        <v>428</v>
      </c>
      <c r="F490" s="18" t="s">
        <v>122</v>
      </c>
      <c r="G490" s="19" t="n">
        <f aca="false">1956+444</f>
        <v>2400</v>
      </c>
      <c r="H490" s="19" t="n">
        <v>0</v>
      </c>
      <c r="I490" s="19" t="n">
        <v>0</v>
      </c>
    </row>
    <row r="491" customFormat="false" ht="30" hidden="false" customHeight="false" outlineLevel="0" collapsed="false">
      <c r="A491" s="29" t="s">
        <v>288</v>
      </c>
      <c r="B491" s="18" t="s">
        <v>35</v>
      </c>
      <c r="C491" s="18" t="s">
        <v>235</v>
      </c>
      <c r="D491" s="18" t="s">
        <v>17</v>
      </c>
      <c r="E491" s="21" t="s">
        <v>289</v>
      </c>
      <c r="F491" s="18"/>
      <c r="G491" s="19" t="n">
        <f aca="false">G492+G501+G498+G495</f>
        <v>126008.4</v>
      </c>
      <c r="H491" s="19" t="n">
        <f aca="false">H492+H501+H498+H495</f>
        <v>117743.4</v>
      </c>
      <c r="I491" s="19" t="n">
        <f aca="false">I492+I501+I498+I495</f>
        <v>79459.8</v>
      </c>
    </row>
    <row r="492" customFormat="false" ht="45" hidden="false" customHeight="false" outlineLevel="0" collapsed="false">
      <c r="A492" s="29" t="s">
        <v>429</v>
      </c>
      <c r="B492" s="18" t="s">
        <v>35</v>
      </c>
      <c r="C492" s="18" t="s">
        <v>235</v>
      </c>
      <c r="D492" s="18" t="s">
        <v>17</v>
      </c>
      <c r="E492" s="21" t="s">
        <v>430</v>
      </c>
      <c r="F492" s="18"/>
      <c r="G492" s="19" t="n">
        <f aca="false">G493</f>
        <v>100900</v>
      </c>
      <c r="H492" s="19" t="n">
        <f aca="false">H493</f>
        <v>0</v>
      </c>
      <c r="I492" s="19" t="n">
        <f aca="false">I493</f>
        <v>79271.4</v>
      </c>
    </row>
    <row r="493" customFormat="false" ht="30" hidden="false" customHeight="false" outlineLevel="0" collapsed="false">
      <c r="A493" s="23" t="s">
        <v>30</v>
      </c>
      <c r="B493" s="18" t="s">
        <v>35</v>
      </c>
      <c r="C493" s="18" t="s">
        <v>235</v>
      </c>
      <c r="D493" s="18" t="s">
        <v>17</v>
      </c>
      <c r="E493" s="21" t="s">
        <v>430</v>
      </c>
      <c r="F493" s="18" t="s">
        <v>31</v>
      </c>
      <c r="G493" s="19" t="n">
        <f aca="false">G494</f>
        <v>100900</v>
      </c>
      <c r="H493" s="19" t="n">
        <f aca="false">H494</f>
        <v>0</v>
      </c>
      <c r="I493" s="19" t="n">
        <f aca="false">I494</f>
        <v>79271.4</v>
      </c>
    </row>
    <row r="494" customFormat="false" ht="30" hidden="false" customHeight="false" outlineLevel="0" collapsed="false">
      <c r="A494" s="23" t="s">
        <v>32</v>
      </c>
      <c r="B494" s="18" t="s">
        <v>35</v>
      </c>
      <c r="C494" s="18" t="s">
        <v>235</v>
      </c>
      <c r="D494" s="18" t="s">
        <v>17</v>
      </c>
      <c r="E494" s="21" t="s">
        <v>430</v>
      </c>
      <c r="F494" s="18" t="s">
        <v>33</v>
      </c>
      <c r="G494" s="19" t="n">
        <f aca="false">82233.5+18666.5</f>
        <v>100900</v>
      </c>
      <c r="H494" s="19" t="n">
        <v>0</v>
      </c>
      <c r="I494" s="19" t="n">
        <f aca="false">56357.5+18785.8+17057.1-14077+1148</f>
        <v>79271.4</v>
      </c>
    </row>
    <row r="495" customFormat="false" ht="65.4" hidden="false" customHeight="true" outlineLevel="0" collapsed="false">
      <c r="A495" s="23" t="s">
        <v>431</v>
      </c>
      <c r="B495" s="18" t="s">
        <v>35</v>
      </c>
      <c r="C495" s="18" t="s">
        <v>235</v>
      </c>
      <c r="D495" s="18" t="s">
        <v>17</v>
      </c>
      <c r="E495" s="21" t="s">
        <v>432</v>
      </c>
      <c r="F495" s="18"/>
      <c r="G495" s="19" t="n">
        <f aca="false">G496</f>
        <v>0</v>
      </c>
      <c r="H495" s="19" t="n">
        <f aca="false">H496</f>
        <v>117731.8</v>
      </c>
      <c r="I495" s="19" t="n">
        <f aca="false">I496</f>
        <v>0</v>
      </c>
    </row>
    <row r="496" customFormat="false" ht="30" hidden="false" customHeight="false" outlineLevel="0" collapsed="false">
      <c r="A496" s="23" t="s">
        <v>30</v>
      </c>
      <c r="B496" s="18" t="s">
        <v>35</v>
      </c>
      <c r="C496" s="18" t="s">
        <v>235</v>
      </c>
      <c r="D496" s="18" t="s">
        <v>17</v>
      </c>
      <c r="E496" s="21" t="s">
        <v>432</v>
      </c>
      <c r="F496" s="18" t="s">
        <v>31</v>
      </c>
      <c r="G496" s="19" t="n">
        <f aca="false">G497</f>
        <v>0</v>
      </c>
      <c r="H496" s="19" t="n">
        <f aca="false">H497</f>
        <v>117731.8</v>
      </c>
      <c r="I496" s="19" t="n">
        <f aca="false">I497</f>
        <v>0</v>
      </c>
    </row>
    <row r="497" customFormat="false" ht="30" hidden="false" customHeight="false" outlineLevel="0" collapsed="false">
      <c r="A497" s="23" t="s">
        <v>32</v>
      </c>
      <c r="B497" s="18" t="s">
        <v>35</v>
      </c>
      <c r="C497" s="18" t="s">
        <v>235</v>
      </c>
      <c r="D497" s="18" t="s">
        <v>17</v>
      </c>
      <c r="E497" s="21" t="s">
        <v>432</v>
      </c>
      <c r="F497" s="18" t="s">
        <v>33</v>
      </c>
      <c r="G497" s="19" t="n">
        <f aca="false">82233.5+18666.5-100900</f>
        <v>0</v>
      </c>
      <c r="H497" s="19" t="n">
        <f aca="false">104075.5+13656.3</f>
        <v>117731.8</v>
      </c>
      <c r="I497" s="19" t="n">
        <v>0</v>
      </c>
    </row>
    <row r="498" customFormat="false" ht="45" hidden="false" customHeight="false" outlineLevel="0" collapsed="false">
      <c r="A498" s="23" t="s">
        <v>433</v>
      </c>
      <c r="B498" s="18" t="s">
        <v>35</v>
      </c>
      <c r="C498" s="18" t="s">
        <v>235</v>
      </c>
      <c r="D498" s="18" t="s">
        <v>17</v>
      </c>
      <c r="E498" s="21" t="s">
        <v>434</v>
      </c>
      <c r="F498" s="18"/>
      <c r="G498" s="19" t="n">
        <f aca="false">G499</f>
        <v>15353.5</v>
      </c>
      <c r="H498" s="19" t="n">
        <f aca="false">H499</f>
        <v>11.6</v>
      </c>
      <c r="I498" s="19" t="n">
        <f aca="false">I499</f>
        <v>188.4</v>
      </c>
    </row>
    <row r="499" customFormat="false" ht="30" hidden="false" customHeight="false" outlineLevel="0" collapsed="false">
      <c r="A499" s="23" t="s">
        <v>119</v>
      </c>
      <c r="B499" s="18" t="s">
        <v>35</v>
      </c>
      <c r="C499" s="18" t="s">
        <v>235</v>
      </c>
      <c r="D499" s="18" t="s">
        <v>17</v>
      </c>
      <c r="E499" s="21" t="s">
        <v>434</v>
      </c>
      <c r="F499" s="18" t="s">
        <v>120</v>
      </c>
      <c r="G499" s="19" t="n">
        <f aca="false">G500</f>
        <v>15353.5</v>
      </c>
      <c r="H499" s="19" t="n">
        <f aca="false">H500</f>
        <v>11.6</v>
      </c>
      <c r="I499" s="19" t="n">
        <f aca="false">I500</f>
        <v>188.4</v>
      </c>
    </row>
    <row r="500" customFormat="false" ht="15" hidden="false" customHeight="false" outlineLevel="0" collapsed="false">
      <c r="A500" s="23" t="s">
        <v>121</v>
      </c>
      <c r="B500" s="18" t="s">
        <v>35</v>
      </c>
      <c r="C500" s="18" t="s">
        <v>235</v>
      </c>
      <c r="D500" s="18" t="s">
        <v>17</v>
      </c>
      <c r="E500" s="21" t="s">
        <v>434</v>
      </c>
      <c r="F500" s="18" t="s">
        <v>122</v>
      </c>
      <c r="G500" s="19" t="n">
        <f aca="false">15200+153.5</f>
        <v>15353.5</v>
      </c>
      <c r="H500" s="19" t="n">
        <f aca="false">179.4-167.8</f>
        <v>11.6</v>
      </c>
      <c r="I500" s="19" t="n">
        <f aca="false">188.4</f>
        <v>188.4</v>
      </c>
    </row>
    <row r="501" customFormat="false" ht="30" hidden="false" customHeight="false" outlineLevel="0" collapsed="false">
      <c r="A501" s="23" t="s">
        <v>435</v>
      </c>
      <c r="B501" s="18" t="s">
        <v>35</v>
      </c>
      <c r="C501" s="18" t="s">
        <v>235</v>
      </c>
      <c r="D501" s="18" t="s">
        <v>17</v>
      </c>
      <c r="E501" s="21" t="s">
        <v>436</v>
      </c>
      <c r="F501" s="18"/>
      <c r="G501" s="19" t="n">
        <f aca="false">G502</f>
        <v>9754.9</v>
      </c>
      <c r="H501" s="19" t="n">
        <f aca="false">H502</f>
        <v>0</v>
      </c>
      <c r="I501" s="19" t="n">
        <f aca="false">I502</f>
        <v>0</v>
      </c>
    </row>
    <row r="502" customFormat="false" ht="30" hidden="false" customHeight="false" outlineLevel="0" collapsed="false">
      <c r="A502" s="23" t="s">
        <v>30</v>
      </c>
      <c r="B502" s="18" t="s">
        <v>35</v>
      </c>
      <c r="C502" s="18" t="s">
        <v>235</v>
      </c>
      <c r="D502" s="18" t="s">
        <v>17</v>
      </c>
      <c r="E502" s="21" t="s">
        <v>436</v>
      </c>
      <c r="F502" s="18" t="s">
        <v>31</v>
      </c>
      <c r="G502" s="19" t="n">
        <f aca="false">G503</f>
        <v>9754.9</v>
      </c>
      <c r="H502" s="19" t="n">
        <f aca="false">H503</f>
        <v>0</v>
      </c>
      <c r="I502" s="19" t="n">
        <f aca="false">I503</f>
        <v>0</v>
      </c>
    </row>
    <row r="503" customFormat="false" ht="30" hidden="false" customHeight="false" outlineLevel="0" collapsed="false">
      <c r="A503" s="23" t="s">
        <v>32</v>
      </c>
      <c r="B503" s="18" t="s">
        <v>35</v>
      </c>
      <c r="C503" s="18" t="s">
        <v>235</v>
      </c>
      <c r="D503" s="18" t="s">
        <v>17</v>
      </c>
      <c r="E503" s="21" t="s">
        <v>436</v>
      </c>
      <c r="F503" s="18" t="s">
        <v>33</v>
      </c>
      <c r="G503" s="19" t="n">
        <f aca="false">8071.3+1832.1-148.5</f>
        <v>9754.9</v>
      </c>
      <c r="H503" s="19" t="n">
        <v>0</v>
      </c>
      <c r="I503" s="19" t="n">
        <v>0</v>
      </c>
    </row>
    <row r="504" customFormat="false" ht="15" hidden="false" customHeight="false" outlineLevel="0" collapsed="false">
      <c r="A504" s="20" t="s">
        <v>292</v>
      </c>
      <c r="B504" s="18" t="s">
        <v>35</v>
      </c>
      <c r="C504" s="18" t="s">
        <v>235</v>
      </c>
      <c r="D504" s="18" t="s">
        <v>17</v>
      </c>
      <c r="E504" s="21" t="s">
        <v>293</v>
      </c>
      <c r="F504" s="24"/>
      <c r="G504" s="19" t="n">
        <f aca="false">G505</f>
        <v>38740.3</v>
      </c>
      <c r="H504" s="19" t="n">
        <f aca="false">H505</f>
        <v>29130.5</v>
      </c>
      <c r="I504" s="19" t="n">
        <f aca="false">I505</f>
        <v>35801.1</v>
      </c>
    </row>
    <row r="505" customFormat="false" ht="30" hidden="false" customHeight="false" outlineLevel="0" collapsed="false">
      <c r="A505" s="29" t="s">
        <v>294</v>
      </c>
      <c r="B505" s="18" t="s">
        <v>35</v>
      </c>
      <c r="C505" s="18" t="s">
        <v>235</v>
      </c>
      <c r="D505" s="18" t="s">
        <v>17</v>
      </c>
      <c r="E505" s="21" t="s">
        <v>295</v>
      </c>
      <c r="F505" s="24"/>
      <c r="G505" s="19" t="n">
        <f aca="false">G506+G509+G512+G515</f>
        <v>38740.3</v>
      </c>
      <c r="H505" s="19" t="n">
        <f aca="false">H506+H509+H512+H515</f>
        <v>29130.5</v>
      </c>
      <c r="I505" s="19" t="n">
        <f aca="false">I506+I509+I512+I515</f>
        <v>35801.1</v>
      </c>
    </row>
    <row r="506" customFormat="false" ht="30" hidden="false" customHeight="false" outlineLevel="0" collapsed="false">
      <c r="A506" s="29" t="s">
        <v>437</v>
      </c>
      <c r="B506" s="18" t="s">
        <v>35</v>
      </c>
      <c r="C506" s="18" t="s">
        <v>235</v>
      </c>
      <c r="D506" s="18" t="s">
        <v>17</v>
      </c>
      <c r="E506" s="21" t="s">
        <v>438</v>
      </c>
      <c r="F506" s="24"/>
      <c r="G506" s="19" t="n">
        <f aca="false">G507</f>
        <v>8256.7</v>
      </c>
      <c r="H506" s="19" t="n">
        <f aca="false">H507</f>
        <v>7190.5</v>
      </c>
      <c r="I506" s="19" t="n">
        <f aca="false">I507</f>
        <v>7190.5</v>
      </c>
    </row>
    <row r="507" customFormat="false" ht="30" hidden="false" customHeight="false" outlineLevel="0" collapsed="false">
      <c r="A507" s="23" t="s">
        <v>119</v>
      </c>
      <c r="B507" s="18" t="s">
        <v>35</v>
      </c>
      <c r="C507" s="18" t="s">
        <v>235</v>
      </c>
      <c r="D507" s="18" t="s">
        <v>17</v>
      </c>
      <c r="E507" s="21" t="s">
        <v>438</v>
      </c>
      <c r="F507" s="18" t="s">
        <v>120</v>
      </c>
      <c r="G507" s="19" t="n">
        <f aca="false">G508</f>
        <v>8256.7</v>
      </c>
      <c r="H507" s="19" t="n">
        <f aca="false">H508</f>
        <v>7190.5</v>
      </c>
      <c r="I507" s="19" t="n">
        <f aca="false">I508</f>
        <v>7190.5</v>
      </c>
    </row>
    <row r="508" customFormat="false" ht="15" hidden="false" customHeight="false" outlineLevel="0" collapsed="false">
      <c r="A508" s="23" t="s">
        <v>121</v>
      </c>
      <c r="B508" s="18" t="s">
        <v>35</v>
      </c>
      <c r="C508" s="18" t="s">
        <v>235</v>
      </c>
      <c r="D508" s="18" t="s">
        <v>17</v>
      </c>
      <c r="E508" s="21" t="s">
        <v>438</v>
      </c>
      <c r="F508" s="18" t="s">
        <v>122</v>
      </c>
      <c r="G508" s="19" t="n">
        <f aca="false">(12334.8+3600)-8800-0.1+1122</f>
        <v>8256.7</v>
      </c>
      <c r="H508" s="19" t="n">
        <f aca="false">(13590.5+3600)-10000</f>
        <v>7190.5</v>
      </c>
      <c r="I508" s="19" t="n">
        <f aca="false">(13590.5+3600)-10000</f>
        <v>7190.5</v>
      </c>
    </row>
    <row r="509" customFormat="false" ht="45" hidden="false" customHeight="false" outlineLevel="0" collapsed="false">
      <c r="A509" s="23" t="s">
        <v>439</v>
      </c>
      <c r="B509" s="18" t="s">
        <v>35</v>
      </c>
      <c r="C509" s="18" t="s">
        <v>235</v>
      </c>
      <c r="D509" s="18" t="s">
        <v>17</v>
      </c>
      <c r="E509" s="21" t="s">
        <v>440</v>
      </c>
      <c r="F509" s="18"/>
      <c r="G509" s="19" t="n">
        <f aca="false">G510</f>
        <v>10500</v>
      </c>
      <c r="H509" s="19" t="n">
        <f aca="false">H510</f>
        <v>9200</v>
      </c>
      <c r="I509" s="19" t="n">
        <f aca="false">I510</f>
        <v>9500</v>
      </c>
    </row>
    <row r="510" customFormat="false" ht="30" hidden="false" customHeight="false" outlineLevel="0" collapsed="false">
      <c r="A510" s="23" t="s">
        <v>119</v>
      </c>
      <c r="B510" s="18" t="s">
        <v>35</v>
      </c>
      <c r="C510" s="18" t="s">
        <v>235</v>
      </c>
      <c r="D510" s="18" t="s">
        <v>17</v>
      </c>
      <c r="E510" s="21" t="s">
        <v>440</v>
      </c>
      <c r="F510" s="18" t="s">
        <v>120</v>
      </c>
      <c r="G510" s="19" t="n">
        <f aca="false">G511</f>
        <v>10500</v>
      </c>
      <c r="H510" s="19" t="n">
        <f aca="false">H511</f>
        <v>9200</v>
      </c>
      <c r="I510" s="19" t="n">
        <f aca="false">I511</f>
        <v>9500</v>
      </c>
    </row>
    <row r="511" customFormat="false" ht="15" hidden="false" customHeight="false" outlineLevel="0" collapsed="false">
      <c r="A511" s="23" t="s">
        <v>121</v>
      </c>
      <c r="B511" s="18" t="s">
        <v>35</v>
      </c>
      <c r="C511" s="18" t="s">
        <v>235</v>
      </c>
      <c r="D511" s="18" t="s">
        <v>17</v>
      </c>
      <c r="E511" s="21" t="s">
        <v>440</v>
      </c>
      <c r="F511" s="18" t="s">
        <v>122</v>
      </c>
      <c r="G511" s="19" t="n">
        <f aca="false">9500+300+700</f>
        <v>10500</v>
      </c>
      <c r="H511" s="19" t="n">
        <f aca="false">9500-300</f>
        <v>9200</v>
      </c>
      <c r="I511" s="19" t="n">
        <v>9500</v>
      </c>
    </row>
    <row r="512" customFormat="false" ht="45" hidden="false" customHeight="false" outlineLevel="0" collapsed="false">
      <c r="A512" s="23" t="s">
        <v>441</v>
      </c>
      <c r="B512" s="18" t="s">
        <v>35</v>
      </c>
      <c r="C512" s="18" t="s">
        <v>235</v>
      </c>
      <c r="D512" s="18" t="s">
        <v>17</v>
      </c>
      <c r="E512" s="21" t="s">
        <v>442</v>
      </c>
      <c r="F512" s="18"/>
      <c r="G512" s="19" t="n">
        <f aca="false">G513</f>
        <v>18763.6</v>
      </c>
      <c r="H512" s="19" t="n">
        <f aca="false">H513</f>
        <v>10648</v>
      </c>
      <c r="I512" s="19" t="n">
        <f aca="false">I513</f>
        <v>17304</v>
      </c>
    </row>
    <row r="513" customFormat="false" ht="30" hidden="false" customHeight="false" outlineLevel="0" collapsed="false">
      <c r="A513" s="23" t="s">
        <v>119</v>
      </c>
      <c r="B513" s="18" t="s">
        <v>35</v>
      </c>
      <c r="C513" s="18" t="s">
        <v>235</v>
      </c>
      <c r="D513" s="18" t="s">
        <v>17</v>
      </c>
      <c r="E513" s="21" t="s">
        <v>442</v>
      </c>
      <c r="F513" s="18" t="s">
        <v>120</v>
      </c>
      <c r="G513" s="19" t="n">
        <f aca="false">G514</f>
        <v>18763.6</v>
      </c>
      <c r="H513" s="19" t="n">
        <f aca="false">H514</f>
        <v>10648</v>
      </c>
      <c r="I513" s="19" t="n">
        <f aca="false">I514</f>
        <v>17304</v>
      </c>
    </row>
    <row r="514" customFormat="false" ht="15" hidden="false" customHeight="false" outlineLevel="0" collapsed="false">
      <c r="A514" s="23" t="s">
        <v>121</v>
      </c>
      <c r="B514" s="18" t="s">
        <v>35</v>
      </c>
      <c r="C514" s="18" t="s">
        <v>235</v>
      </c>
      <c r="D514" s="18" t="s">
        <v>17</v>
      </c>
      <c r="E514" s="21" t="s">
        <v>442</v>
      </c>
      <c r="F514" s="18" t="s">
        <v>122</v>
      </c>
      <c r="G514" s="19" t="n">
        <f aca="false">21204-3900-2847+328.6+2847+1131</f>
        <v>18763.6</v>
      </c>
      <c r="H514" s="19" t="n">
        <f aca="false">23492-6188-1000-5656</f>
        <v>10648</v>
      </c>
      <c r="I514" s="19" t="n">
        <f aca="false">24666.6-7362.6</f>
        <v>17304</v>
      </c>
    </row>
    <row r="515" customFormat="false" ht="45" hidden="false" customHeight="false" outlineLevel="0" collapsed="false">
      <c r="A515" s="29" t="s">
        <v>443</v>
      </c>
      <c r="B515" s="18" t="s">
        <v>35</v>
      </c>
      <c r="C515" s="18" t="s">
        <v>235</v>
      </c>
      <c r="D515" s="18" t="s">
        <v>17</v>
      </c>
      <c r="E515" s="21" t="s">
        <v>444</v>
      </c>
      <c r="F515" s="24"/>
      <c r="G515" s="19" t="n">
        <f aca="false">G516</f>
        <v>1220</v>
      </c>
      <c r="H515" s="19" t="n">
        <f aca="false">H516</f>
        <v>2092</v>
      </c>
      <c r="I515" s="19" t="n">
        <f aca="false">I516</f>
        <v>1806.6</v>
      </c>
    </row>
    <row r="516" customFormat="false" ht="30" hidden="false" customHeight="false" outlineLevel="0" collapsed="false">
      <c r="A516" s="23" t="s">
        <v>119</v>
      </c>
      <c r="B516" s="18" t="s">
        <v>35</v>
      </c>
      <c r="C516" s="18" t="s">
        <v>235</v>
      </c>
      <c r="D516" s="18" t="s">
        <v>17</v>
      </c>
      <c r="E516" s="21" t="s">
        <v>444</v>
      </c>
      <c r="F516" s="18" t="s">
        <v>120</v>
      </c>
      <c r="G516" s="19" t="n">
        <f aca="false">G517</f>
        <v>1220</v>
      </c>
      <c r="H516" s="19" t="n">
        <f aca="false">H517</f>
        <v>2092</v>
      </c>
      <c r="I516" s="19" t="n">
        <f aca="false">I517</f>
        <v>1806.6</v>
      </c>
    </row>
    <row r="517" customFormat="false" ht="15" hidden="false" customHeight="false" outlineLevel="0" collapsed="false">
      <c r="A517" s="23" t="s">
        <v>121</v>
      </c>
      <c r="B517" s="18" t="s">
        <v>35</v>
      </c>
      <c r="C517" s="18" t="s">
        <v>235</v>
      </c>
      <c r="D517" s="18" t="s">
        <v>17</v>
      </c>
      <c r="E517" s="21" t="s">
        <v>444</v>
      </c>
      <c r="F517" s="18" t="s">
        <v>122</v>
      </c>
      <c r="G517" s="19" t="n">
        <f aca="false">3500-1800-180-300</f>
        <v>1220</v>
      </c>
      <c r="H517" s="19" t="n">
        <f aca="false">2292-500+300</f>
        <v>2092</v>
      </c>
      <c r="I517" s="19" t="n">
        <f aca="false">2406.6-600</f>
        <v>1806.6</v>
      </c>
    </row>
    <row r="518" customFormat="false" ht="30" hidden="false" customHeight="false" outlineLevel="0" collapsed="false">
      <c r="A518" s="23" t="s">
        <v>445</v>
      </c>
      <c r="B518" s="18" t="s">
        <v>35</v>
      </c>
      <c r="C518" s="18" t="s">
        <v>235</v>
      </c>
      <c r="D518" s="18" t="s">
        <v>235</v>
      </c>
      <c r="E518" s="18"/>
      <c r="F518" s="18"/>
      <c r="G518" s="19" t="n">
        <f aca="false">G529+G537+G519</f>
        <v>65009.6</v>
      </c>
      <c r="H518" s="19" t="n">
        <f aca="false">H529+H537+H519</f>
        <v>63309.9</v>
      </c>
      <c r="I518" s="19" t="n">
        <f aca="false">I529+I537+I519</f>
        <v>63314.6</v>
      </c>
    </row>
    <row r="519" customFormat="false" ht="30" hidden="false" customHeight="false" outlineLevel="0" collapsed="false">
      <c r="A519" s="20" t="s">
        <v>111</v>
      </c>
      <c r="B519" s="18" t="s">
        <v>35</v>
      </c>
      <c r="C519" s="18" t="s">
        <v>235</v>
      </c>
      <c r="D519" s="18" t="s">
        <v>235</v>
      </c>
      <c r="E519" s="21" t="s">
        <v>112</v>
      </c>
      <c r="F519" s="18"/>
      <c r="G519" s="19" t="n">
        <f aca="false">G520</f>
        <v>9118.3</v>
      </c>
      <c r="H519" s="19" t="n">
        <f aca="false">H520</f>
        <v>9122.9</v>
      </c>
      <c r="I519" s="19" t="n">
        <f aca="false">I520</f>
        <v>9127.6</v>
      </c>
    </row>
    <row r="520" customFormat="false" ht="30" hidden="false" customHeight="false" outlineLevel="0" collapsed="false">
      <c r="A520" s="20" t="s">
        <v>113</v>
      </c>
      <c r="B520" s="18" t="s">
        <v>35</v>
      </c>
      <c r="C520" s="18" t="s">
        <v>235</v>
      </c>
      <c r="D520" s="18" t="s">
        <v>235</v>
      </c>
      <c r="E520" s="21" t="s">
        <v>114</v>
      </c>
      <c r="F520" s="18"/>
      <c r="G520" s="19" t="n">
        <f aca="false">G521</f>
        <v>9118.3</v>
      </c>
      <c r="H520" s="19" t="n">
        <f aca="false">H521</f>
        <v>9122.9</v>
      </c>
      <c r="I520" s="19" t="n">
        <f aca="false">I521</f>
        <v>9127.6</v>
      </c>
    </row>
    <row r="521" customFormat="false" ht="30" hidden="false" customHeight="false" outlineLevel="0" collapsed="false">
      <c r="A521" s="20" t="s">
        <v>319</v>
      </c>
      <c r="B521" s="18" t="s">
        <v>35</v>
      </c>
      <c r="C521" s="18" t="s">
        <v>235</v>
      </c>
      <c r="D521" s="18" t="s">
        <v>235</v>
      </c>
      <c r="E521" s="21" t="s">
        <v>320</v>
      </c>
      <c r="F521" s="18"/>
      <c r="G521" s="19" t="n">
        <f aca="false">G522</f>
        <v>9118.3</v>
      </c>
      <c r="H521" s="19" t="n">
        <f aca="false">H522</f>
        <v>9122.9</v>
      </c>
      <c r="I521" s="19" t="n">
        <f aca="false">I522</f>
        <v>9127.6</v>
      </c>
    </row>
    <row r="522" customFormat="false" ht="30" hidden="false" customHeight="false" outlineLevel="0" collapsed="false">
      <c r="A522" s="29" t="s">
        <v>446</v>
      </c>
      <c r="B522" s="18" t="s">
        <v>35</v>
      </c>
      <c r="C522" s="18" t="s">
        <v>235</v>
      </c>
      <c r="D522" s="18" t="s">
        <v>235</v>
      </c>
      <c r="E522" s="40" t="s">
        <v>447</v>
      </c>
      <c r="F522" s="24"/>
      <c r="G522" s="19" t="n">
        <f aca="false">G523+G525+G527</f>
        <v>9118.3</v>
      </c>
      <c r="H522" s="19" t="n">
        <f aca="false">H523+H525+H527</f>
        <v>9122.9</v>
      </c>
      <c r="I522" s="19" t="n">
        <f aca="false">I523+I525+I527</f>
        <v>9127.6</v>
      </c>
    </row>
    <row r="523" customFormat="false" ht="75" hidden="false" customHeight="false" outlineLevel="0" collapsed="false">
      <c r="A523" s="25" t="s">
        <v>22</v>
      </c>
      <c r="B523" s="18" t="s">
        <v>35</v>
      </c>
      <c r="C523" s="18" t="s">
        <v>235</v>
      </c>
      <c r="D523" s="18" t="s">
        <v>235</v>
      </c>
      <c r="E523" s="40" t="s">
        <v>447</v>
      </c>
      <c r="F523" s="18" t="s">
        <v>23</v>
      </c>
      <c r="G523" s="19" t="n">
        <f aca="false">G524</f>
        <v>8664.7</v>
      </c>
      <c r="H523" s="19" t="n">
        <f aca="false">H524</f>
        <v>8664.7</v>
      </c>
      <c r="I523" s="19" t="n">
        <f aca="false">I524</f>
        <v>8664.7</v>
      </c>
    </row>
    <row r="524" customFormat="false" ht="15" hidden="false" customHeight="false" outlineLevel="0" collapsed="false">
      <c r="A524" s="25" t="s">
        <v>104</v>
      </c>
      <c r="B524" s="18" t="s">
        <v>35</v>
      </c>
      <c r="C524" s="18" t="s">
        <v>235</v>
      </c>
      <c r="D524" s="18" t="s">
        <v>235</v>
      </c>
      <c r="E524" s="40" t="s">
        <v>447</v>
      </c>
      <c r="F524" s="18" t="s">
        <v>13</v>
      </c>
      <c r="G524" s="19" t="n">
        <v>8664.7</v>
      </c>
      <c r="H524" s="19" t="n">
        <v>8664.7</v>
      </c>
      <c r="I524" s="19" t="n">
        <v>8664.7</v>
      </c>
    </row>
    <row r="525" customFormat="false" ht="30" hidden="false" customHeight="false" outlineLevel="0" collapsed="false">
      <c r="A525" s="23" t="s">
        <v>30</v>
      </c>
      <c r="B525" s="18" t="s">
        <v>35</v>
      </c>
      <c r="C525" s="18" t="s">
        <v>235</v>
      </c>
      <c r="D525" s="18" t="s">
        <v>235</v>
      </c>
      <c r="E525" s="40" t="s">
        <v>447</v>
      </c>
      <c r="F525" s="18" t="s">
        <v>31</v>
      </c>
      <c r="G525" s="19" t="n">
        <f aca="false">G526</f>
        <v>452.8</v>
      </c>
      <c r="H525" s="19" t="n">
        <f aca="false">H526</f>
        <v>457.4</v>
      </c>
      <c r="I525" s="19" t="n">
        <f aca="false">I526</f>
        <v>462.1</v>
      </c>
    </row>
    <row r="526" customFormat="false" ht="30" hidden="false" customHeight="false" outlineLevel="0" collapsed="false">
      <c r="A526" s="23" t="s">
        <v>32</v>
      </c>
      <c r="B526" s="18" t="s">
        <v>35</v>
      </c>
      <c r="C526" s="18" t="s">
        <v>235</v>
      </c>
      <c r="D526" s="18" t="s">
        <v>235</v>
      </c>
      <c r="E526" s="40" t="s">
        <v>447</v>
      </c>
      <c r="F526" s="18" t="s">
        <v>33</v>
      </c>
      <c r="G526" s="19" t="n">
        <v>452.8</v>
      </c>
      <c r="H526" s="19" t="n">
        <v>457.4</v>
      </c>
      <c r="I526" s="19" t="n">
        <v>462.1</v>
      </c>
    </row>
    <row r="527" customFormat="false" ht="15" hidden="false" customHeight="false" outlineLevel="0" collapsed="false">
      <c r="A527" s="23" t="s">
        <v>58</v>
      </c>
      <c r="B527" s="18" t="s">
        <v>35</v>
      </c>
      <c r="C527" s="18" t="s">
        <v>235</v>
      </c>
      <c r="D527" s="18" t="s">
        <v>235</v>
      </c>
      <c r="E527" s="40" t="s">
        <v>447</v>
      </c>
      <c r="F527" s="18" t="s">
        <v>59</v>
      </c>
      <c r="G527" s="19" t="n">
        <f aca="false">G528</f>
        <v>0.8</v>
      </c>
      <c r="H527" s="19" t="n">
        <f aca="false">H528</f>
        <v>0.8</v>
      </c>
      <c r="I527" s="19" t="n">
        <f aca="false">I528</f>
        <v>0.8</v>
      </c>
    </row>
    <row r="528" customFormat="false" ht="15" hidden="false" customHeight="false" outlineLevel="0" collapsed="false">
      <c r="A528" s="25" t="s">
        <v>62</v>
      </c>
      <c r="B528" s="18" t="s">
        <v>35</v>
      </c>
      <c r="C528" s="18" t="s">
        <v>235</v>
      </c>
      <c r="D528" s="18" t="s">
        <v>235</v>
      </c>
      <c r="E528" s="40" t="s">
        <v>447</v>
      </c>
      <c r="F528" s="18" t="s">
        <v>63</v>
      </c>
      <c r="G528" s="19" t="n">
        <v>0.8</v>
      </c>
      <c r="H528" s="19" t="n">
        <v>0.8</v>
      </c>
      <c r="I528" s="19" t="n">
        <v>0.8</v>
      </c>
    </row>
    <row r="529" customFormat="false" ht="30" hidden="false" customHeight="false" outlineLevel="0" collapsed="false">
      <c r="A529" s="20" t="s">
        <v>373</v>
      </c>
      <c r="B529" s="18" t="s">
        <v>35</v>
      </c>
      <c r="C529" s="18" t="s">
        <v>235</v>
      </c>
      <c r="D529" s="18" t="s">
        <v>235</v>
      </c>
      <c r="E529" s="21" t="s">
        <v>374</v>
      </c>
      <c r="F529" s="18"/>
      <c r="G529" s="19" t="n">
        <f aca="false">G530</f>
        <v>662</v>
      </c>
      <c r="H529" s="19" t="n">
        <f aca="false">H530</f>
        <v>662</v>
      </c>
      <c r="I529" s="19" t="n">
        <f aca="false">I530</f>
        <v>662</v>
      </c>
    </row>
    <row r="530" customFormat="false" ht="15" hidden="false" customHeight="false" outlineLevel="0" collapsed="false">
      <c r="A530" s="20" t="s">
        <v>125</v>
      </c>
      <c r="B530" s="18" t="s">
        <v>35</v>
      </c>
      <c r="C530" s="18" t="s">
        <v>235</v>
      </c>
      <c r="D530" s="18" t="s">
        <v>235</v>
      </c>
      <c r="E530" s="21" t="s">
        <v>448</v>
      </c>
      <c r="F530" s="18"/>
      <c r="G530" s="19" t="n">
        <f aca="false">G531</f>
        <v>662</v>
      </c>
      <c r="H530" s="19" t="n">
        <f aca="false">H531</f>
        <v>662</v>
      </c>
      <c r="I530" s="19" t="n">
        <f aca="false">I531</f>
        <v>662</v>
      </c>
    </row>
    <row r="531" customFormat="false" ht="45" hidden="false" customHeight="false" outlineLevel="0" collapsed="false">
      <c r="A531" s="29" t="s">
        <v>449</v>
      </c>
      <c r="B531" s="18" t="s">
        <v>35</v>
      </c>
      <c r="C531" s="18" t="s">
        <v>235</v>
      </c>
      <c r="D531" s="18" t="s">
        <v>235</v>
      </c>
      <c r="E531" s="21" t="s">
        <v>450</v>
      </c>
      <c r="F531" s="18"/>
      <c r="G531" s="19" t="n">
        <f aca="false">G532</f>
        <v>662</v>
      </c>
      <c r="H531" s="19" t="n">
        <f aca="false">H532</f>
        <v>662</v>
      </c>
      <c r="I531" s="19" t="n">
        <f aca="false">I532</f>
        <v>662</v>
      </c>
    </row>
    <row r="532" customFormat="false" ht="45" hidden="false" customHeight="false" outlineLevel="0" collapsed="false">
      <c r="A532" s="29" t="s">
        <v>451</v>
      </c>
      <c r="B532" s="18" t="s">
        <v>35</v>
      </c>
      <c r="C532" s="18" t="s">
        <v>235</v>
      </c>
      <c r="D532" s="18" t="s">
        <v>235</v>
      </c>
      <c r="E532" s="21" t="s">
        <v>452</v>
      </c>
      <c r="F532" s="18"/>
      <c r="G532" s="19" t="n">
        <f aca="false">G533+G535</f>
        <v>662</v>
      </c>
      <c r="H532" s="19" t="n">
        <f aca="false">H533+H535</f>
        <v>662</v>
      </c>
      <c r="I532" s="19" t="n">
        <f aca="false">I533+I535</f>
        <v>662</v>
      </c>
    </row>
    <row r="533" customFormat="false" ht="75" hidden="false" customHeight="false" outlineLevel="0" collapsed="false">
      <c r="A533" s="23" t="s">
        <v>22</v>
      </c>
      <c r="B533" s="18" t="s">
        <v>35</v>
      </c>
      <c r="C533" s="18" t="s">
        <v>235</v>
      </c>
      <c r="D533" s="18" t="s">
        <v>235</v>
      </c>
      <c r="E533" s="21" t="s">
        <v>452</v>
      </c>
      <c r="F533" s="18" t="s">
        <v>23</v>
      </c>
      <c r="G533" s="19" t="n">
        <f aca="false">G534</f>
        <v>609.5</v>
      </c>
      <c r="H533" s="19" t="n">
        <f aca="false">H534</f>
        <v>609.5</v>
      </c>
      <c r="I533" s="19" t="n">
        <f aca="false">I534</f>
        <v>609.5</v>
      </c>
    </row>
    <row r="534" customFormat="false" ht="30" hidden="false" customHeight="false" outlineLevel="0" collapsed="false">
      <c r="A534" s="23" t="s">
        <v>24</v>
      </c>
      <c r="B534" s="18" t="s">
        <v>35</v>
      </c>
      <c r="C534" s="18" t="s">
        <v>235</v>
      </c>
      <c r="D534" s="18" t="s">
        <v>235</v>
      </c>
      <c r="E534" s="21" t="s">
        <v>452</v>
      </c>
      <c r="F534" s="18" t="s">
        <v>25</v>
      </c>
      <c r="G534" s="19" t="n">
        <v>609.5</v>
      </c>
      <c r="H534" s="19" t="n">
        <v>609.5</v>
      </c>
      <c r="I534" s="19" t="n">
        <v>609.5</v>
      </c>
    </row>
    <row r="535" customFormat="false" ht="30" hidden="false" customHeight="false" outlineLevel="0" collapsed="false">
      <c r="A535" s="23" t="s">
        <v>30</v>
      </c>
      <c r="B535" s="18" t="s">
        <v>35</v>
      </c>
      <c r="C535" s="18" t="s">
        <v>235</v>
      </c>
      <c r="D535" s="18" t="s">
        <v>235</v>
      </c>
      <c r="E535" s="21" t="s">
        <v>452</v>
      </c>
      <c r="F535" s="18" t="s">
        <v>31</v>
      </c>
      <c r="G535" s="19" t="n">
        <f aca="false">G536</f>
        <v>52.5</v>
      </c>
      <c r="H535" s="19" t="n">
        <f aca="false">H536</f>
        <v>52.5</v>
      </c>
      <c r="I535" s="19" t="n">
        <f aca="false">I536</f>
        <v>52.5</v>
      </c>
    </row>
    <row r="536" customFormat="false" ht="30" hidden="false" customHeight="false" outlineLevel="0" collapsed="false">
      <c r="A536" s="23" t="s">
        <v>32</v>
      </c>
      <c r="B536" s="18" t="s">
        <v>35</v>
      </c>
      <c r="C536" s="18" t="s">
        <v>235</v>
      </c>
      <c r="D536" s="18" t="s">
        <v>235</v>
      </c>
      <c r="E536" s="21" t="s">
        <v>452</v>
      </c>
      <c r="F536" s="18" t="s">
        <v>33</v>
      </c>
      <c r="G536" s="19" t="n">
        <v>52.5</v>
      </c>
      <c r="H536" s="19" t="n">
        <v>52.5</v>
      </c>
      <c r="I536" s="19" t="n">
        <v>52.5</v>
      </c>
    </row>
    <row r="537" customFormat="false" ht="30" hidden="false" customHeight="false" outlineLevel="0" collapsed="false">
      <c r="A537" s="20" t="s">
        <v>276</v>
      </c>
      <c r="B537" s="18" t="s">
        <v>35</v>
      </c>
      <c r="C537" s="18" t="s">
        <v>235</v>
      </c>
      <c r="D537" s="18" t="s">
        <v>235</v>
      </c>
      <c r="E537" s="21" t="s">
        <v>277</v>
      </c>
      <c r="F537" s="18"/>
      <c r="G537" s="19" t="n">
        <f aca="false">G538</f>
        <v>55229.3</v>
      </c>
      <c r="H537" s="19" t="n">
        <f aca="false">H538</f>
        <v>53525</v>
      </c>
      <c r="I537" s="19" t="n">
        <f aca="false">I538</f>
        <v>53525</v>
      </c>
    </row>
    <row r="538" customFormat="false" ht="15" hidden="false" customHeight="false" outlineLevel="0" collapsed="false">
      <c r="A538" s="20" t="s">
        <v>292</v>
      </c>
      <c r="B538" s="18" t="s">
        <v>35</v>
      </c>
      <c r="C538" s="18" t="s">
        <v>235</v>
      </c>
      <c r="D538" s="18" t="s">
        <v>235</v>
      </c>
      <c r="E538" s="21" t="s">
        <v>293</v>
      </c>
      <c r="F538" s="18"/>
      <c r="G538" s="19" t="n">
        <f aca="false">G539</f>
        <v>55229.3</v>
      </c>
      <c r="H538" s="19" t="n">
        <f aca="false">H539</f>
        <v>53525</v>
      </c>
      <c r="I538" s="19" t="n">
        <f aca="false">I539</f>
        <v>53525</v>
      </c>
    </row>
    <row r="539" customFormat="false" ht="30" hidden="false" customHeight="false" outlineLevel="0" collapsed="false">
      <c r="A539" s="29" t="s">
        <v>294</v>
      </c>
      <c r="B539" s="18" t="s">
        <v>35</v>
      </c>
      <c r="C539" s="18" t="s">
        <v>235</v>
      </c>
      <c r="D539" s="18" t="s">
        <v>235</v>
      </c>
      <c r="E539" s="21" t="s">
        <v>295</v>
      </c>
      <c r="F539" s="18"/>
      <c r="G539" s="19" t="n">
        <f aca="false">G540</f>
        <v>55229.3</v>
      </c>
      <c r="H539" s="19" t="n">
        <f aca="false">H540</f>
        <v>53525</v>
      </c>
      <c r="I539" s="19" t="n">
        <f aca="false">I540</f>
        <v>53525</v>
      </c>
    </row>
    <row r="540" customFormat="false" ht="30" hidden="false" customHeight="false" outlineLevel="0" collapsed="false">
      <c r="A540" s="29" t="s">
        <v>453</v>
      </c>
      <c r="B540" s="18" t="s">
        <v>35</v>
      </c>
      <c r="C540" s="18" t="s">
        <v>235</v>
      </c>
      <c r="D540" s="18" t="s">
        <v>235</v>
      </c>
      <c r="E540" s="21" t="s">
        <v>454</v>
      </c>
      <c r="F540" s="24"/>
      <c r="G540" s="19" t="n">
        <f aca="false">G541</f>
        <v>55229.3</v>
      </c>
      <c r="H540" s="19" t="n">
        <f aca="false">H541</f>
        <v>53525</v>
      </c>
      <c r="I540" s="19" t="n">
        <f aca="false">I541</f>
        <v>53525</v>
      </c>
    </row>
    <row r="541" customFormat="false" ht="30" hidden="false" customHeight="false" outlineLevel="0" collapsed="false">
      <c r="A541" s="23" t="s">
        <v>119</v>
      </c>
      <c r="B541" s="18" t="s">
        <v>35</v>
      </c>
      <c r="C541" s="18" t="s">
        <v>235</v>
      </c>
      <c r="D541" s="18" t="s">
        <v>235</v>
      </c>
      <c r="E541" s="21" t="s">
        <v>454</v>
      </c>
      <c r="F541" s="18" t="s">
        <v>120</v>
      </c>
      <c r="G541" s="19" t="n">
        <f aca="false">G542</f>
        <v>55229.3</v>
      </c>
      <c r="H541" s="19" t="n">
        <f aca="false">H542</f>
        <v>53525</v>
      </c>
      <c r="I541" s="19" t="n">
        <f aca="false">I542</f>
        <v>53525</v>
      </c>
    </row>
    <row r="542" customFormat="false" ht="15" hidden="false" customHeight="false" outlineLevel="0" collapsed="false">
      <c r="A542" s="23" t="s">
        <v>121</v>
      </c>
      <c r="B542" s="18" t="s">
        <v>35</v>
      </c>
      <c r="C542" s="18" t="s">
        <v>235</v>
      </c>
      <c r="D542" s="18" t="s">
        <v>235</v>
      </c>
      <c r="E542" s="21" t="s">
        <v>454</v>
      </c>
      <c r="F542" s="18" t="s">
        <v>122</v>
      </c>
      <c r="G542" s="19" t="n">
        <f aca="false">80184.2-21984.2+793-12800+(7036.3+2000)</f>
        <v>55229.3</v>
      </c>
      <c r="H542" s="19" t="n">
        <f aca="false">80184.2-21984.2-4675</f>
        <v>53525</v>
      </c>
      <c r="I542" s="19" t="n">
        <f aca="false">80184.2-21984.2-4675</f>
        <v>53525</v>
      </c>
    </row>
    <row r="543" customFormat="false" ht="15" hidden="false" customHeight="false" outlineLevel="0" collapsed="false">
      <c r="A543" s="17" t="s">
        <v>455</v>
      </c>
      <c r="B543" s="18" t="s">
        <v>35</v>
      </c>
      <c r="C543" s="18" t="s">
        <v>456</v>
      </c>
      <c r="D543" s="18"/>
      <c r="E543" s="18"/>
      <c r="F543" s="18"/>
      <c r="G543" s="19" t="n">
        <f aca="false">G544</f>
        <v>1325</v>
      </c>
      <c r="H543" s="19" t="n">
        <f aca="false">H544</f>
        <v>1500</v>
      </c>
      <c r="I543" s="19" t="n">
        <f aca="false">I544</f>
        <v>1500</v>
      </c>
    </row>
    <row r="544" customFormat="false" ht="30" hidden="false" customHeight="false" outlineLevel="0" collapsed="false">
      <c r="A544" s="17" t="s">
        <v>457</v>
      </c>
      <c r="B544" s="18" t="s">
        <v>35</v>
      </c>
      <c r="C544" s="18" t="s">
        <v>456</v>
      </c>
      <c r="D544" s="18" t="s">
        <v>17</v>
      </c>
      <c r="E544" s="18"/>
      <c r="F544" s="18"/>
      <c r="G544" s="19" t="n">
        <f aca="false">G545</f>
        <v>1325</v>
      </c>
      <c r="H544" s="19" t="n">
        <f aca="false">H545</f>
        <v>1500</v>
      </c>
      <c r="I544" s="19" t="n">
        <f aca="false">I545</f>
        <v>1500</v>
      </c>
    </row>
    <row r="545" customFormat="false" ht="30" hidden="false" customHeight="false" outlineLevel="0" collapsed="false">
      <c r="A545" s="20" t="s">
        <v>458</v>
      </c>
      <c r="B545" s="18" t="s">
        <v>35</v>
      </c>
      <c r="C545" s="18" t="s">
        <v>456</v>
      </c>
      <c r="D545" s="18" t="s">
        <v>17</v>
      </c>
      <c r="E545" s="21" t="s">
        <v>459</v>
      </c>
      <c r="F545" s="18"/>
      <c r="G545" s="19" t="n">
        <f aca="false">G546+G560+G555</f>
        <v>1325</v>
      </c>
      <c r="H545" s="19" t="n">
        <f aca="false">H546+H560+H555</f>
        <v>1500</v>
      </c>
      <c r="I545" s="19" t="n">
        <f aca="false">I546+I560+I555</f>
        <v>1500</v>
      </c>
    </row>
    <row r="546" customFormat="false" ht="15" hidden="false" customHeight="false" outlineLevel="0" collapsed="false">
      <c r="A546" s="20" t="s">
        <v>460</v>
      </c>
      <c r="B546" s="18" t="s">
        <v>35</v>
      </c>
      <c r="C546" s="18" t="s">
        <v>456</v>
      </c>
      <c r="D546" s="18" t="s">
        <v>17</v>
      </c>
      <c r="E546" s="21" t="s">
        <v>461</v>
      </c>
      <c r="F546" s="18"/>
      <c r="G546" s="19" t="n">
        <f aca="false">G547+G551</f>
        <v>964</v>
      </c>
      <c r="H546" s="19" t="n">
        <f aca="false">H547+H551</f>
        <v>1100</v>
      </c>
      <c r="I546" s="19" t="n">
        <f aca="false">I547+I551</f>
        <v>1100</v>
      </c>
    </row>
    <row r="547" customFormat="false" ht="45" hidden="false" customHeight="false" outlineLevel="0" collapsed="false">
      <c r="A547" s="29" t="s">
        <v>462</v>
      </c>
      <c r="B547" s="18" t="s">
        <v>35</v>
      </c>
      <c r="C547" s="18" t="s">
        <v>456</v>
      </c>
      <c r="D547" s="18" t="s">
        <v>17</v>
      </c>
      <c r="E547" s="21" t="s">
        <v>463</v>
      </c>
      <c r="F547" s="18"/>
      <c r="G547" s="19" t="n">
        <f aca="false">G548</f>
        <v>464</v>
      </c>
      <c r="H547" s="19" t="n">
        <f aca="false">H548</f>
        <v>600</v>
      </c>
      <c r="I547" s="19" t="n">
        <f aca="false">I548</f>
        <v>600</v>
      </c>
    </row>
    <row r="548" customFormat="false" ht="30" hidden="false" customHeight="false" outlineLevel="0" collapsed="false">
      <c r="A548" s="27" t="s">
        <v>464</v>
      </c>
      <c r="B548" s="18" t="s">
        <v>35</v>
      </c>
      <c r="C548" s="18" t="s">
        <v>456</v>
      </c>
      <c r="D548" s="18" t="s">
        <v>17</v>
      </c>
      <c r="E548" s="21" t="s">
        <v>465</v>
      </c>
      <c r="F548" s="18"/>
      <c r="G548" s="19" t="n">
        <f aca="false">G549</f>
        <v>464</v>
      </c>
      <c r="H548" s="19" t="n">
        <f aca="false">H549</f>
        <v>600</v>
      </c>
      <c r="I548" s="19" t="n">
        <f aca="false">I549</f>
        <v>600</v>
      </c>
    </row>
    <row r="549" customFormat="false" ht="30" hidden="false" customHeight="false" outlineLevel="0" collapsed="false">
      <c r="A549" s="23" t="s">
        <v>30</v>
      </c>
      <c r="B549" s="18" t="s">
        <v>35</v>
      </c>
      <c r="C549" s="18" t="s">
        <v>456</v>
      </c>
      <c r="D549" s="18" t="s">
        <v>17</v>
      </c>
      <c r="E549" s="21" t="s">
        <v>465</v>
      </c>
      <c r="F549" s="18" t="s">
        <v>31</v>
      </c>
      <c r="G549" s="19" t="n">
        <f aca="false">G550</f>
        <v>464</v>
      </c>
      <c r="H549" s="19" t="n">
        <f aca="false">H550</f>
        <v>600</v>
      </c>
      <c r="I549" s="19" t="n">
        <f aca="false">I550</f>
        <v>600</v>
      </c>
    </row>
    <row r="550" customFormat="false" ht="30" hidden="false" customHeight="false" outlineLevel="0" collapsed="false">
      <c r="A550" s="23" t="s">
        <v>32</v>
      </c>
      <c r="B550" s="18" t="s">
        <v>35</v>
      </c>
      <c r="C550" s="18" t="s">
        <v>456</v>
      </c>
      <c r="D550" s="18" t="s">
        <v>17</v>
      </c>
      <c r="E550" s="21" t="s">
        <v>465</v>
      </c>
      <c r="F550" s="18" t="s">
        <v>33</v>
      </c>
      <c r="G550" s="19" t="n">
        <f aca="false">(500+50+405)-455-36</f>
        <v>464</v>
      </c>
      <c r="H550" s="19" t="n">
        <f aca="false">(600+50+405)-455</f>
        <v>600</v>
      </c>
      <c r="I550" s="19" t="n">
        <f aca="false">(600+50+405)-455</f>
        <v>600</v>
      </c>
    </row>
    <row r="551" customFormat="false" ht="30" hidden="false" customHeight="false" outlineLevel="0" collapsed="false">
      <c r="A551" s="29" t="s">
        <v>466</v>
      </c>
      <c r="B551" s="18" t="s">
        <v>35</v>
      </c>
      <c r="C551" s="18" t="s">
        <v>456</v>
      </c>
      <c r="D551" s="18" t="s">
        <v>17</v>
      </c>
      <c r="E551" s="21" t="s">
        <v>467</v>
      </c>
      <c r="F551" s="18"/>
      <c r="G551" s="19" t="n">
        <f aca="false">G552</f>
        <v>500</v>
      </c>
      <c r="H551" s="19" t="n">
        <f aca="false">H552</f>
        <v>500</v>
      </c>
      <c r="I551" s="19" t="n">
        <f aca="false">I552</f>
        <v>500</v>
      </c>
    </row>
    <row r="552" customFormat="false" ht="30" hidden="false" customHeight="false" outlineLevel="0" collapsed="false">
      <c r="A552" s="27" t="s">
        <v>464</v>
      </c>
      <c r="B552" s="18" t="s">
        <v>35</v>
      </c>
      <c r="C552" s="18" t="s">
        <v>456</v>
      </c>
      <c r="D552" s="18" t="s">
        <v>17</v>
      </c>
      <c r="E552" s="21" t="s">
        <v>468</v>
      </c>
      <c r="F552" s="18"/>
      <c r="G552" s="19" t="n">
        <f aca="false">G553</f>
        <v>500</v>
      </c>
      <c r="H552" s="19" t="n">
        <f aca="false">H553</f>
        <v>500</v>
      </c>
      <c r="I552" s="19" t="n">
        <f aca="false">I553</f>
        <v>500</v>
      </c>
    </row>
    <row r="553" customFormat="false" ht="30" hidden="false" customHeight="false" outlineLevel="0" collapsed="false">
      <c r="A553" s="23" t="s">
        <v>119</v>
      </c>
      <c r="B553" s="18" t="s">
        <v>35</v>
      </c>
      <c r="C553" s="18" t="s">
        <v>456</v>
      </c>
      <c r="D553" s="18" t="s">
        <v>17</v>
      </c>
      <c r="E553" s="21" t="s">
        <v>468</v>
      </c>
      <c r="F553" s="18" t="s">
        <v>120</v>
      </c>
      <c r="G553" s="19" t="n">
        <f aca="false">G554</f>
        <v>500</v>
      </c>
      <c r="H553" s="19" t="n">
        <f aca="false">H554</f>
        <v>500</v>
      </c>
      <c r="I553" s="19" t="n">
        <f aca="false">I554</f>
        <v>500</v>
      </c>
    </row>
    <row r="554" customFormat="false" ht="15" hidden="false" customHeight="false" outlineLevel="0" collapsed="false">
      <c r="A554" s="23" t="s">
        <v>121</v>
      </c>
      <c r="B554" s="18" t="s">
        <v>35</v>
      </c>
      <c r="C554" s="18" t="s">
        <v>456</v>
      </c>
      <c r="D554" s="18" t="s">
        <v>17</v>
      </c>
      <c r="E554" s="21" t="s">
        <v>468</v>
      </c>
      <c r="F554" s="18" t="s">
        <v>122</v>
      </c>
      <c r="G554" s="19" t="n">
        <v>500</v>
      </c>
      <c r="H554" s="19" t="n">
        <v>500</v>
      </c>
      <c r="I554" s="19" t="n">
        <v>500</v>
      </c>
    </row>
    <row r="555" customFormat="false" ht="15" hidden="false" customHeight="false" outlineLevel="0" collapsed="false">
      <c r="A555" s="23" t="s">
        <v>469</v>
      </c>
      <c r="B555" s="18" t="s">
        <v>35</v>
      </c>
      <c r="C555" s="18" t="s">
        <v>456</v>
      </c>
      <c r="D555" s="18" t="s">
        <v>17</v>
      </c>
      <c r="E555" s="21" t="s">
        <v>470</v>
      </c>
      <c r="F555" s="18"/>
      <c r="G555" s="19" t="n">
        <f aca="false">G556</f>
        <v>200</v>
      </c>
      <c r="H555" s="19" t="n">
        <f aca="false">H556</f>
        <v>0</v>
      </c>
      <c r="I555" s="19" t="n">
        <f aca="false">I556</f>
        <v>0</v>
      </c>
    </row>
    <row r="556" customFormat="false" ht="30" hidden="false" customHeight="false" outlineLevel="0" collapsed="false">
      <c r="A556" s="23" t="s">
        <v>471</v>
      </c>
      <c r="B556" s="18" t="s">
        <v>35</v>
      </c>
      <c r="C556" s="18" t="s">
        <v>456</v>
      </c>
      <c r="D556" s="18" t="s">
        <v>17</v>
      </c>
      <c r="E556" s="21" t="s">
        <v>472</v>
      </c>
      <c r="F556" s="18"/>
      <c r="G556" s="19" t="n">
        <f aca="false">G557</f>
        <v>200</v>
      </c>
      <c r="H556" s="19" t="n">
        <f aca="false">H557</f>
        <v>0</v>
      </c>
      <c r="I556" s="19" t="n">
        <f aca="false">I557</f>
        <v>0</v>
      </c>
    </row>
    <row r="557" customFormat="false" ht="60" hidden="false" customHeight="false" outlineLevel="0" collapsed="false">
      <c r="A557" s="23" t="s">
        <v>473</v>
      </c>
      <c r="B557" s="18" t="s">
        <v>35</v>
      </c>
      <c r="C557" s="18" t="s">
        <v>456</v>
      </c>
      <c r="D557" s="18" t="s">
        <v>17</v>
      </c>
      <c r="E557" s="21" t="s">
        <v>474</v>
      </c>
      <c r="F557" s="18"/>
      <c r="G557" s="19" t="n">
        <f aca="false">G558</f>
        <v>200</v>
      </c>
      <c r="H557" s="19" t="n">
        <f aca="false">H558</f>
        <v>0</v>
      </c>
      <c r="I557" s="19" t="n">
        <f aca="false">I558</f>
        <v>0</v>
      </c>
    </row>
    <row r="558" customFormat="false" ht="30" hidden="false" customHeight="false" outlineLevel="0" collapsed="false">
      <c r="A558" s="23" t="s">
        <v>30</v>
      </c>
      <c r="B558" s="18" t="s">
        <v>35</v>
      </c>
      <c r="C558" s="18" t="s">
        <v>456</v>
      </c>
      <c r="D558" s="18" t="s">
        <v>17</v>
      </c>
      <c r="E558" s="21" t="s">
        <v>474</v>
      </c>
      <c r="F558" s="18" t="s">
        <v>31</v>
      </c>
      <c r="G558" s="19" t="n">
        <f aca="false">G559</f>
        <v>200</v>
      </c>
      <c r="H558" s="19" t="n">
        <f aca="false">H559</f>
        <v>0</v>
      </c>
      <c r="I558" s="19" t="n">
        <f aca="false">I559</f>
        <v>0</v>
      </c>
    </row>
    <row r="559" customFormat="false" ht="30" hidden="false" customHeight="false" outlineLevel="0" collapsed="false">
      <c r="A559" s="23" t="s">
        <v>32</v>
      </c>
      <c r="B559" s="18" t="s">
        <v>35</v>
      </c>
      <c r="C559" s="18" t="s">
        <v>456</v>
      </c>
      <c r="D559" s="18" t="s">
        <v>17</v>
      </c>
      <c r="E559" s="21" t="s">
        <v>474</v>
      </c>
      <c r="F559" s="18" t="s">
        <v>33</v>
      </c>
      <c r="G559" s="19" t="n">
        <v>200</v>
      </c>
      <c r="H559" s="19" t="n">
        <v>0</v>
      </c>
      <c r="I559" s="19" t="n">
        <v>0</v>
      </c>
    </row>
    <row r="560" customFormat="false" ht="15" hidden="false" customHeight="false" outlineLevel="0" collapsed="false">
      <c r="A560" s="20" t="s">
        <v>475</v>
      </c>
      <c r="B560" s="18" t="s">
        <v>35</v>
      </c>
      <c r="C560" s="18" t="s">
        <v>456</v>
      </c>
      <c r="D560" s="18" t="s">
        <v>17</v>
      </c>
      <c r="E560" s="21" t="s">
        <v>476</v>
      </c>
      <c r="F560" s="18"/>
      <c r="G560" s="19" t="n">
        <f aca="false">G561</f>
        <v>161</v>
      </c>
      <c r="H560" s="19" t="n">
        <f aca="false">H561</f>
        <v>400</v>
      </c>
      <c r="I560" s="19" t="n">
        <f aca="false">I561</f>
        <v>400</v>
      </c>
    </row>
    <row r="561" customFormat="false" ht="30" hidden="false" customHeight="false" outlineLevel="0" collapsed="false">
      <c r="A561" s="29" t="s">
        <v>477</v>
      </c>
      <c r="B561" s="18" t="s">
        <v>35</v>
      </c>
      <c r="C561" s="18" t="s">
        <v>456</v>
      </c>
      <c r="D561" s="18" t="s">
        <v>17</v>
      </c>
      <c r="E561" s="21" t="s">
        <v>478</v>
      </c>
      <c r="F561" s="18"/>
      <c r="G561" s="19" t="n">
        <f aca="false">G562</f>
        <v>161</v>
      </c>
      <c r="H561" s="19" t="n">
        <f aca="false">H562</f>
        <v>400</v>
      </c>
      <c r="I561" s="19" t="n">
        <f aca="false">I562</f>
        <v>400</v>
      </c>
    </row>
    <row r="562" customFormat="false" ht="45" hidden="false" customHeight="false" outlineLevel="0" collapsed="false">
      <c r="A562" s="29" t="s">
        <v>479</v>
      </c>
      <c r="B562" s="18" t="s">
        <v>35</v>
      </c>
      <c r="C562" s="18" t="s">
        <v>456</v>
      </c>
      <c r="D562" s="18" t="s">
        <v>17</v>
      </c>
      <c r="E562" s="21" t="s">
        <v>480</v>
      </c>
      <c r="F562" s="18"/>
      <c r="G562" s="19" t="n">
        <f aca="false">G563</f>
        <v>161</v>
      </c>
      <c r="H562" s="19" t="n">
        <f aca="false">H563</f>
        <v>400</v>
      </c>
      <c r="I562" s="19" t="n">
        <f aca="false">I563</f>
        <v>400</v>
      </c>
    </row>
    <row r="563" customFormat="false" ht="30" hidden="false" customHeight="false" outlineLevel="0" collapsed="false">
      <c r="A563" s="23" t="s">
        <v>30</v>
      </c>
      <c r="B563" s="18" t="s">
        <v>35</v>
      </c>
      <c r="C563" s="18" t="s">
        <v>456</v>
      </c>
      <c r="D563" s="18" t="s">
        <v>17</v>
      </c>
      <c r="E563" s="21" t="s">
        <v>480</v>
      </c>
      <c r="F563" s="18" t="s">
        <v>31</v>
      </c>
      <c r="G563" s="19" t="n">
        <f aca="false">G564</f>
        <v>161</v>
      </c>
      <c r="H563" s="19" t="n">
        <f aca="false">H564</f>
        <v>400</v>
      </c>
      <c r="I563" s="19" t="n">
        <f aca="false">I564</f>
        <v>400</v>
      </c>
    </row>
    <row r="564" customFormat="false" ht="30" hidden="false" customHeight="false" outlineLevel="0" collapsed="false">
      <c r="A564" s="23" t="s">
        <v>32</v>
      </c>
      <c r="B564" s="18" t="s">
        <v>35</v>
      </c>
      <c r="C564" s="18" t="s">
        <v>456</v>
      </c>
      <c r="D564" s="18" t="s">
        <v>17</v>
      </c>
      <c r="E564" s="21" t="s">
        <v>480</v>
      </c>
      <c r="F564" s="18" t="s">
        <v>33</v>
      </c>
      <c r="G564" s="19" t="n">
        <f aca="false">(50+1300)-650-539</f>
        <v>161</v>
      </c>
      <c r="H564" s="19" t="n">
        <f aca="false">(60+1300)-660-300</f>
        <v>400</v>
      </c>
      <c r="I564" s="19" t="n">
        <f aca="false">(60+1300)-660-300</f>
        <v>400</v>
      </c>
    </row>
    <row r="565" customFormat="false" ht="15" hidden="false" customHeight="false" outlineLevel="0" collapsed="false">
      <c r="A565" s="17" t="s">
        <v>481</v>
      </c>
      <c r="B565" s="18" t="s">
        <v>35</v>
      </c>
      <c r="C565" s="18" t="s">
        <v>482</v>
      </c>
      <c r="D565" s="18"/>
      <c r="E565" s="18"/>
      <c r="F565" s="18"/>
      <c r="G565" s="19" t="n">
        <f aca="false">G590+G617+G627+G566+G573</f>
        <v>726216.1</v>
      </c>
      <c r="H565" s="19" t="n">
        <f aca="false">H590+H617+H627+H566+H573</f>
        <v>147601</v>
      </c>
      <c r="I565" s="19" t="n">
        <f aca="false">I590+I617+I627+I566+I573</f>
        <v>159197</v>
      </c>
    </row>
    <row r="566" customFormat="false" ht="15" hidden="false" customHeight="false" outlineLevel="0" collapsed="false">
      <c r="A566" s="17" t="s">
        <v>483</v>
      </c>
      <c r="B566" s="18" t="s">
        <v>35</v>
      </c>
      <c r="C566" s="18" t="s">
        <v>482</v>
      </c>
      <c r="D566" s="18" t="s">
        <v>15</v>
      </c>
      <c r="E566" s="18"/>
      <c r="F566" s="18"/>
      <c r="G566" s="19" t="n">
        <f aca="false">G567</f>
        <v>9300</v>
      </c>
      <c r="H566" s="19" t="n">
        <f aca="false">H567</f>
        <v>77720</v>
      </c>
      <c r="I566" s="19" t="n">
        <f aca="false">I567</f>
        <v>89277.4</v>
      </c>
    </row>
    <row r="567" customFormat="false" ht="30" hidden="false" customHeight="false" outlineLevel="0" collapsed="false">
      <c r="A567" s="20" t="s">
        <v>357</v>
      </c>
      <c r="B567" s="18" t="s">
        <v>35</v>
      </c>
      <c r="C567" s="18" t="s">
        <v>482</v>
      </c>
      <c r="D567" s="18" t="s">
        <v>15</v>
      </c>
      <c r="E567" s="21" t="s">
        <v>358</v>
      </c>
      <c r="F567" s="18"/>
      <c r="G567" s="19" t="n">
        <f aca="false">G568</f>
        <v>9300</v>
      </c>
      <c r="H567" s="19" t="n">
        <f aca="false">H568</f>
        <v>77720</v>
      </c>
      <c r="I567" s="19" t="n">
        <f aca="false">I568</f>
        <v>89277.4</v>
      </c>
    </row>
    <row r="568" customFormat="false" ht="30" hidden="false" customHeight="false" outlineLevel="0" collapsed="false">
      <c r="A568" s="20" t="s">
        <v>484</v>
      </c>
      <c r="B568" s="18" t="s">
        <v>35</v>
      </c>
      <c r="C568" s="18" t="s">
        <v>482</v>
      </c>
      <c r="D568" s="18" t="s">
        <v>15</v>
      </c>
      <c r="E568" s="21" t="s">
        <v>485</v>
      </c>
      <c r="F568" s="18"/>
      <c r="G568" s="19" t="n">
        <f aca="false">G569</f>
        <v>9300</v>
      </c>
      <c r="H568" s="19" t="n">
        <f aca="false">H569</f>
        <v>77720</v>
      </c>
      <c r="I568" s="19" t="n">
        <f aca="false">I569</f>
        <v>89277.4</v>
      </c>
    </row>
    <row r="569" customFormat="false" ht="30" hidden="false" customHeight="false" outlineLevel="0" collapsed="false">
      <c r="A569" s="22" t="s">
        <v>486</v>
      </c>
      <c r="B569" s="18" t="s">
        <v>35</v>
      </c>
      <c r="C569" s="18" t="s">
        <v>482</v>
      </c>
      <c r="D569" s="18" t="s">
        <v>15</v>
      </c>
      <c r="E569" s="21" t="s">
        <v>487</v>
      </c>
      <c r="F569" s="18"/>
      <c r="G569" s="19" t="n">
        <f aca="false">G570</f>
        <v>9300</v>
      </c>
      <c r="H569" s="19" t="n">
        <f aca="false">H570</f>
        <v>77720</v>
      </c>
      <c r="I569" s="19" t="n">
        <f aca="false">I570</f>
        <v>89277.4</v>
      </c>
    </row>
    <row r="570" customFormat="false" ht="30" hidden="false" customHeight="false" outlineLevel="0" collapsed="false">
      <c r="A570" s="22" t="s">
        <v>488</v>
      </c>
      <c r="B570" s="18" t="s">
        <v>35</v>
      </c>
      <c r="C570" s="18" t="s">
        <v>482</v>
      </c>
      <c r="D570" s="18" t="s">
        <v>15</v>
      </c>
      <c r="E570" s="21" t="s">
        <v>489</v>
      </c>
      <c r="F570" s="18"/>
      <c r="G570" s="19" t="n">
        <f aca="false">G571</f>
        <v>9300</v>
      </c>
      <c r="H570" s="19" t="n">
        <f aca="false">H571</f>
        <v>77720</v>
      </c>
      <c r="I570" s="19" t="n">
        <f aca="false">I571</f>
        <v>89277.4</v>
      </c>
    </row>
    <row r="571" customFormat="false" ht="45" hidden="false" customHeight="false" outlineLevel="0" collapsed="false">
      <c r="A571" s="23" t="s">
        <v>381</v>
      </c>
      <c r="B571" s="18" t="s">
        <v>35</v>
      </c>
      <c r="C571" s="18" t="s">
        <v>482</v>
      </c>
      <c r="D571" s="18" t="s">
        <v>15</v>
      </c>
      <c r="E571" s="21" t="s">
        <v>489</v>
      </c>
      <c r="F571" s="18" t="s">
        <v>382</v>
      </c>
      <c r="G571" s="19" t="n">
        <f aca="false">G572</f>
        <v>9300</v>
      </c>
      <c r="H571" s="19" t="n">
        <f aca="false">H572</f>
        <v>77720</v>
      </c>
      <c r="I571" s="19" t="n">
        <f aca="false">I572</f>
        <v>89277.4</v>
      </c>
    </row>
    <row r="572" customFormat="false" ht="15" hidden="false" customHeight="false" outlineLevel="0" collapsed="false">
      <c r="A572" s="23" t="s">
        <v>383</v>
      </c>
      <c r="B572" s="18" t="s">
        <v>35</v>
      </c>
      <c r="C572" s="18" t="s">
        <v>482</v>
      </c>
      <c r="D572" s="18" t="s">
        <v>15</v>
      </c>
      <c r="E572" s="21" t="s">
        <v>489</v>
      </c>
      <c r="F572" s="18" t="s">
        <v>384</v>
      </c>
      <c r="G572" s="19" t="n">
        <f aca="false">14840-14840+7458.6+1841+0.4</f>
        <v>9300</v>
      </c>
      <c r="H572" s="19" t="n">
        <f aca="false">62331+15389.1-0.1</f>
        <v>77720</v>
      </c>
      <c r="I572" s="19" t="n">
        <f aca="false">71600.7+17676.7</f>
        <v>89277.4</v>
      </c>
    </row>
    <row r="573" customFormat="false" ht="15" hidden="false" customHeight="false" outlineLevel="0" collapsed="false">
      <c r="A573" s="17" t="s">
        <v>490</v>
      </c>
      <c r="B573" s="18" t="s">
        <v>35</v>
      </c>
      <c r="C573" s="18" t="s">
        <v>482</v>
      </c>
      <c r="D573" s="18" t="s">
        <v>37</v>
      </c>
      <c r="E573" s="21"/>
      <c r="F573" s="18"/>
      <c r="G573" s="19" t="n">
        <f aca="false">G580+G574</f>
        <v>637842.6</v>
      </c>
      <c r="H573" s="19" t="n">
        <f aca="false">H580+H574</f>
        <v>0</v>
      </c>
      <c r="I573" s="19" t="n">
        <f aca="false">I580+I574</f>
        <v>0</v>
      </c>
    </row>
    <row r="574" customFormat="false" ht="15" hidden="false" customHeight="false" outlineLevel="0" collapsed="false">
      <c r="A574" s="20" t="s">
        <v>323</v>
      </c>
      <c r="B574" s="18" t="s">
        <v>35</v>
      </c>
      <c r="C574" s="18" t="s">
        <v>482</v>
      </c>
      <c r="D574" s="18" t="s">
        <v>37</v>
      </c>
      <c r="E574" s="21" t="s">
        <v>324</v>
      </c>
      <c r="F574" s="18"/>
      <c r="G574" s="19" t="n">
        <f aca="false">G575</f>
        <v>14833.9</v>
      </c>
      <c r="H574" s="19" t="n">
        <f aca="false">H575</f>
        <v>0</v>
      </c>
      <c r="I574" s="19" t="n">
        <f aca="false">I575</f>
        <v>0</v>
      </c>
    </row>
    <row r="575" customFormat="false" ht="15" hidden="false" customHeight="false" outlineLevel="0" collapsed="false">
      <c r="A575" s="20" t="s">
        <v>325</v>
      </c>
      <c r="B575" s="18" t="s">
        <v>35</v>
      </c>
      <c r="C575" s="18" t="s">
        <v>482</v>
      </c>
      <c r="D575" s="18" t="s">
        <v>37</v>
      </c>
      <c r="E575" s="21" t="s">
        <v>326</v>
      </c>
      <c r="F575" s="18"/>
      <c r="G575" s="19" t="n">
        <f aca="false">G576</f>
        <v>14833.9</v>
      </c>
      <c r="H575" s="19" t="n">
        <f aca="false">H576</f>
        <v>0</v>
      </c>
      <c r="I575" s="19" t="n">
        <f aca="false">I576</f>
        <v>0</v>
      </c>
    </row>
    <row r="576" customFormat="false" ht="45" hidden="false" customHeight="false" outlineLevel="0" collapsed="false">
      <c r="A576" s="29" t="s">
        <v>327</v>
      </c>
      <c r="B576" s="18" t="s">
        <v>35</v>
      </c>
      <c r="C576" s="18" t="s">
        <v>482</v>
      </c>
      <c r="D576" s="18" t="s">
        <v>37</v>
      </c>
      <c r="E576" s="21" t="s">
        <v>328</v>
      </c>
      <c r="F576" s="18"/>
      <c r="G576" s="19" t="n">
        <f aca="false">G577</f>
        <v>14833.9</v>
      </c>
      <c r="H576" s="19" t="n">
        <f aca="false">H577</f>
        <v>0</v>
      </c>
      <c r="I576" s="19" t="n">
        <f aca="false">I577</f>
        <v>0</v>
      </c>
    </row>
    <row r="577" customFormat="false" ht="90" hidden="false" customHeight="false" outlineLevel="0" collapsed="false">
      <c r="A577" s="29" t="s">
        <v>329</v>
      </c>
      <c r="B577" s="18" t="s">
        <v>35</v>
      </c>
      <c r="C577" s="18" t="s">
        <v>482</v>
      </c>
      <c r="D577" s="18" t="s">
        <v>37</v>
      </c>
      <c r="E577" s="21" t="s">
        <v>330</v>
      </c>
      <c r="F577" s="18"/>
      <c r="G577" s="19" t="n">
        <f aca="false">G578</f>
        <v>14833.9</v>
      </c>
      <c r="H577" s="19" t="n">
        <f aca="false">H578</f>
        <v>0</v>
      </c>
      <c r="I577" s="19" t="n">
        <f aca="false">I578</f>
        <v>0</v>
      </c>
    </row>
    <row r="578" customFormat="false" ht="30" hidden="false" customHeight="false" outlineLevel="0" collapsed="false">
      <c r="A578" s="23" t="s">
        <v>30</v>
      </c>
      <c r="B578" s="18" t="s">
        <v>35</v>
      </c>
      <c r="C578" s="18" t="s">
        <v>482</v>
      </c>
      <c r="D578" s="18" t="s">
        <v>37</v>
      </c>
      <c r="E578" s="21" t="s">
        <v>330</v>
      </c>
      <c r="F578" s="18" t="s">
        <v>31</v>
      </c>
      <c r="G578" s="19" t="n">
        <f aca="false">G579</f>
        <v>14833.9</v>
      </c>
      <c r="H578" s="19" t="n">
        <f aca="false">H579</f>
        <v>0</v>
      </c>
      <c r="I578" s="19" t="n">
        <f aca="false">I579</f>
        <v>0</v>
      </c>
    </row>
    <row r="579" customFormat="false" ht="30" hidden="false" customHeight="false" outlineLevel="0" collapsed="false">
      <c r="A579" s="23" t="s">
        <v>32</v>
      </c>
      <c r="B579" s="18" t="s">
        <v>35</v>
      </c>
      <c r="C579" s="18" t="s">
        <v>482</v>
      </c>
      <c r="D579" s="18" t="s">
        <v>37</v>
      </c>
      <c r="E579" s="21" t="s">
        <v>330</v>
      </c>
      <c r="F579" s="18" t="s">
        <v>33</v>
      </c>
      <c r="G579" s="19" t="n">
        <f aca="false">6273.2+7158.9+1401.8</f>
        <v>14833.9</v>
      </c>
      <c r="H579" s="19" t="n">
        <v>0</v>
      </c>
      <c r="I579" s="19" t="n">
        <v>0</v>
      </c>
    </row>
    <row r="580" customFormat="false" ht="30" hidden="false" customHeight="false" outlineLevel="0" collapsed="false">
      <c r="A580" s="20" t="s">
        <v>357</v>
      </c>
      <c r="B580" s="18" t="s">
        <v>35</v>
      </c>
      <c r="C580" s="18" t="s">
        <v>482</v>
      </c>
      <c r="D580" s="18" t="s">
        <v>37</v>
      </c>
      <c r="E580" s="21" t="s">
        <v>358</v>
      </c>
      <c r="F580" s="18"/>
      <c r="G580" s="19" t="n">
        <f aca="false">G581</f>
        <v>623008.7</v>
      </c>
      <c r="H580" s="19" t="n">
        <f aca="false">H581</f>
        <v>0</v>
      </c>
      <c r="I580" s="19" t="n">
        <f aca="false">I581</f>
        <v>0</v>
      </c>
    </row>
    <row r="581" customFormat="false" ht="30" hidden="false" customHeight="false" outlineLevel="0" collapsed="false">
      <c r="A581" s="20" t="s">
        <v>484</v>
      </c>
      <c r="B581" s="18" t="s">
        <v>35</v>
      </c>
      <c r="C581" s="18" t="s">
        <v>482</v>
      </c>
      <c r="D581" s="18" t="s">
        <v>37</v>
      </c>
      <c r="E581" s="21" t="s">
        <v>485</v>
      </c>
      <c r="F581" s="18"/>
      <c r="G581" s="19" t="n">
        <f aca="false">G586+G582</f>
        <v>623008.7</v>
      </c>
      <c r="H581" s="19" t="n">
        <f aca="false">H586+H582</f>
        <v>0</v>
      </c>
      <c r="I581" s="19" t="n">
        <f aca="false">I586+I582</f>
        <v>0</v>
      </c>
    </row>
    <row r="582" customFormat="false" ht="30" hidden="false" customHeight="false" outlineLevel="0" collapsed="false">
      <c r="A582" s="20" t="s">
        <v>491</v>
      </c>
      <c r="B582" s="18" t="s">
        <v>35</v>
      </c>
      <c r="C582" s="18" t="s">
        <v>482</v>
      </c>
      <c r="D582" s="18" t="s">
        <v>37</v>
      </c>
      <c r="E582" s="21" t="s">
        <v>492</v>
      </c>
      <c r="F582" s="18"/>
      <c r="G582" s="19" t="n">
        <f aca="false">G583</f>
        <v>8103.4</v>
      </c>
      <c r="H582" s="19" t="n">
        <f aca="false">H583</f>
        <v>0</v>
      </c>
      <c r="I582" s="19" t="n">
        <f aca="false">I583</f>
        <v>0</v>
      </c>
    </row>
    <row r="583" customFormat="false" ht="45" hidden="false" customHeight="false" outlineLevel="0" collapsed="false">
      <c r="A583" s="23" t="s">
        <v>493</v>
      </c>
      <c r="B583" s="18" t="s">
        <v>35</v>
      </c>
      <c r="C583" s="18" t="s">
        <v>482</v>
      </c>
      <c r="D583" s="18" t="s">
        <v>37</v>
      </c>
      <c r="E583" s="21" t="s">
        <v>494</v>
      </c>
      <c r="F583" s="18"/>
      <c r="G583" s="19" t="n">
        <f aca="false">G584</f>
        <v>8103.4</v>
      </c>
      <c r="H583" s="19" t="n">
        <f aca="false">H584</f>
        <v>0</v>
      </c>
      <c r="I583" s="19" t="n">
        <f aca="false">I584</f>
        <v>0</v>
      </c>
    </row>
    <row r="584" customFormat="false" ht="45" hidden="false" customHeight="false" outlineLevel="0" collapsed="false">
      <c r="A584" s="23" t="s">
        <v>381</v>
      </c>
      <c r="B584" s="18" t="s">
        <v>35</v>
      </c>
      <c r="C584" s="18" t="s">
        <v>482</v>
      </c>
      <c r="D584" s="18" t="s">
        <v>37</v>
      </c>
      <c r="E584" s="21" t="s">
        <v>494</v>
      </c>
      <c r="F584" s="18" t="s">
        <v>382</v>
      </c>
      <c r="G584" s="19" t="n">
        <f aca="false">G585</f>
        <v>8103.4</v>
      </c>
      <c r="H584" s="19" t="n">
        <f aca="false">H585</f>
        <v>0</v>
      </c>
      <c r="I584" s="19" t="n">
        <f aca="false">I585</f>
        <v>0</v>
      </c>
    </row>
    <row r="585" customFormat="false" ht="15" hidden="false" customHeight="false" outlineLevel="0" collapsed="false">
      <c r="A585" s="23" t="s">
        <v>383</v>
      </c>
      <c r="B585" s="18" t="s">
        <v>35</v>
      </c>
      <c r="C585" s="18" t="s">
        <v>482</v>
      </c>
      <c r="D585" s="18" t="s">
        <v>37</v>
      </c>
      <c r="E585" s="21" t="s">
        <v>494</v>
      </c>
      <c r="F585" s="18" t="s">
        <v>384</v>
      </c>
      <c r="G585" s="19" t="n">
        <f aca="false">13868.9-8000+2234.5</f>
        <v>8103.4</v>
      </c>
      <c r="H585" s="19" t="n">
        <v>0</v>
      </c>
      <c r="I585" s="19" t="n">
        <v>0</v>
      </c>
    </row>
    <row r="586" customFormat="false" ht="15" hidden="false" customHeight="false" outlineLevel="0" collapsed="false">
      <c r="A586" s="22" t="s">
        <v>495</v>
      </c>
      <c r="B586" s="18" t="s">
        <v>35</v>
      </c>
      <c r="C586" s="18" t="s">
        <v>482</v>
      </c>
      <c r="D586" s="18" t="s">
        <v>37</v>
      </c>
      <c r="E586" s="21" t="s">
        <v>496</v>
      </c>
      <c r="F586" s="18"/>
      <c r="G586" s="19" t="n">
        <f aca="false">G587</f>
        <v>614905.3</v>
      </c>
      <c r="H586" s="19" t="n">
        <f aca="false">H587</f>
        <v>0</v>
      </c>
      <c r="I586" s="19" t="n">
        <f aca="false">I587</f>
        <v>0</v>
      </c>
    </row>
    <row r="587" customFormat="false" ht="45" hidden="false" customHeight="false" outlineLevel="0" collapsed="false">
      <c r="A587" s="22" t="s">
        <v>497</v>
      </c>
      <c r="B587" s="18" t="s">
        <v>35</v>
      </c>
      <c r="C587" s="18" t="s">
        <v>482</v>
      </c>
      <c r="D587" s="18" t="s">
        <v>37</v>
      </c>
      <c r="E587" s="21" t="s">
        <v>498</v>
      </c>
      <c r="F587" s="18"/>
      <c r="G587" s="19" t="n">
        <f aca="false">G588</f>
        <v>614905.3</v>
      </c>
      <c r="H587" s="19" t="n">
        <f aca="false">H588</f>
        <v>0</v>
      </c>
      <c r="I587" s="19" t="n">
        <f aca="false">I588</f>
        <v>0</v>
      </c>
    </row>
    <row r="588" customFormat="false" ht="45" hidden="false" customHeight="false" outlineLevel="0" collapsed="false">
      <c r="A588" s="23" t="s">
        <v>381</v>
      </c>
      <c r="B588" s="18" t="s">
        <v>35</v>
      </c>
      <c r="C588" s="18" t="s">
        <v>482</v>
      </c>
      <c r="D588" s="18" t="s">
        <v>37</v>
      </c>
      <c r="E588" s="21" t="s">
        <v>498</v>
      </c>
      <c r="F588" s="18" t="s">
        <v>382</v>
      </c>
      <c r="G588" s="19" t="n">
        <f aca="false">G589</f>
        <v>614905.3</v>
      </c>
      <c r="H588" s="19" t="n">
        <f aca="false">H589</f>
        <v>0</v>
      </c>
      <c r="I588" s="19" t="n">
        <f aca="false">I589</f>
        <v>0</v>
      </c>
    </row>
    <row r="589" customFormat="false" ht="15" hidden="false" customHeight="false" outlineLevel="0" collapsed="false">
      <c r="A589" s="23" t="s">
        <v>383</v>
      </c>
      <c r="B589" s="18" t="s">
        <v>35</v>
      </c>
      <c r="C589" s="18" t="s">
        <v>482</v>
      </c>
      <c r="D589" s="18" t="s">
        <v>37</v>
      </c>
      <c r="E589" s="21" t="s">
        <v>498</v>
      </c>
      <c r="F589" s="18" t="s">
        <v>384</v>
      </c>
      <c r="G589" s="19" t="n">
        <f aca="false">541092+28477.7+191983.7+10102.1-0.1-148915.6-7834.5</f>
        <v>614905.3</v>
      </c>
      <c r="H589" s="19" t="n">
        <v>0</v>
      </c>
      <c r="I589" s="19" t="n">
        <v>0</v>
      </c>
    </row>
    <row r="590" customFormat="false" ht="15" hidden="false" customHeight="false" outlineLevel="0" collapsed="false">
      <c r="A590" s="23" t="s">
        <v>499</v>
      </c>
      <c r="B590" s="18" t="s">
        <v>35</v>
      </c>
      <c r="C590" s="18" t="s">
        <v>482</v>
      </c>
      <c r="D590" s="18" t="s">
        <v>17</v>
      </c>
      <c r="E590" s="18"/>
      <c r="F590" s="18"/>
      <c r="G590" s="19" t="n">
        <f aca="false">G591+G602+G608</f>
        <v>71132.9</v>
      </c>
      <c r="H590" s="19" t="n">
        <f aca="false">H591+H602+H608</f>
        <v>61832</v>
      </c>
      <c r="I590" s="19" t="n">
        <f aca="false">I591+I602+I608</f>
        <v>61827.6</v>
      </c>
    </row>
    <row r="591" customFormat="false" ht="15" hidden="false" customHeight="false" outlineLevel="0" collapsed="false">
      <c r="A591" s="20" t="s">
        <v>88</v>
      </c>
      <c r="B591" s="18" t="s">
        <v>35</v>
      </c>
      <c r="C591" s="18" t="s">
        <v>482</v>
      </c>
      <c r="D591" s="18" t="s">
        <v>17</v>
      </c>
      <c r="E591" s="18" t="s">
        <v>89</v>
      </c>
      <c r="F591" s="18"/>
      <c r="G591" s="19" t="n">
        <f aca="false">G592+G597</f>
        <v>69620.4</v>
      </c>
      <c r="H591" s="19" t="n">
        <f aca="false">H592+H597</f>
        <v>60604.4</v>
      </c>
      <c r="I591" s="19" t="n">
        <f aca="false">I592+I597</f>
        <v>60600</v>
      </c>
    </row>
    <row r="592" customFormat="false" ht="45" hidden="false" customHeight="false" outlineLevel="0" collapsed="false">
      <c r="A592" s="20" t="s">
        <v>500</v>
      </c>
      <c r="B592" s="18" t="s">
        <v>35</v>
      </c>
      <c r="C592" s="18" t="s">
        <v>482</v>
      </c>
      <c r="D592" s="18" t="s">
        <v>17</v>
      </c>
      <c r="E592" s="18" t="s">
        <v>501</v>
      </c>
      <c r="F592" s="18"/>
      <c r="G592" s="19" t="n">
        <f aca="false">G593</f>
        <v>9816</v>
      </c>
      <c r="H592" s="19" t="n">
        <f aca="false">H593</f>
        <v>0</v>
      </c>
      <c r="I592" s="19" t="n">
        <f aca="false">I593</f>
        <v>0</v>
      </c>
    </row>
    <row r="593" customFormat="false" ht="15" hidden="false" customHeight="false" outlineLevel="0" collapsed="false">
      <c r="A593" s="20" t="s">
        <v>502</v>
      </c>
      <c r="B593" s="18" t="s">
        <v>35</v>
      </c>
      <c r="C593" s="18" t="s">
        <v>482</v>
      </c>
      <c r="D593" s="18" t="s">
        <v>17</v>
      </c>
      <c r="E593" s="18" t="s">
        <v>503</v>
      </c>
      <c r="F593" s="18"/>
      <c r="G593" s="41" t="n">
        <f aca="false">G594</f>
        <v>9816</v>
      </c>
      <c r="H593" s="41" t="n">
        <f aca="false">H594</f>
        <v>0</v>
      </c>
      <c r="I593" s="41" t="n">
        <f aca="false">I594</f>
        <v>0</v>
      </c>
    </row>
    <row r="594" customFormat="false" ht="75" hidden="false" customHeight="false" outlineLevel="0" collapsed="false">
      <c r="A594" s="20" t="s">
        <v>504</v>
      </c>
      <c r="B594" s="18" t="s">
        <v>35</v>
      </c>
      <c r="C594" s="18" t="s">
        <v>482</v>
      </c>
      <c r="D594" s="18" t="s">
        <v>17</v>
      </c>
      <c r="E594" s="18" t="s">
        <v>505</v>
      </c>
      <c r="F594" s="18"/>
      <c r="G594" s="41" t="n">
        <f aca="false">G595</f>
        <v>9816</v>
      </c>
      <c r="H594" s="41" t="n">
        <f aca="false">H595</f>
        <v>0</v>
      </c>
      <c r="I594" s="41" t="n">
        <f aca="false">I595</f>
        <v>0</v>
      </c>
    </row>
    <row r="595" customFormat="false" ht="30" hidden="false" customHeight="false" outlineLevel="0" collapsed="false">
      <c r="A595" s="23" t="s">
        <v>119</v>
      </c>
      <c r="B595" s="18" t="s">
        <v>35</v>
      </c>
      <c r="C595" s="18" t="s">
        <v>482</v>
      </c>
      <c r="D595" s="18" t="s">
        <v>17</v>
      </c>
      <c r="E595" s="18" t="s">
        <v>505</v>
      </c>
      <c r="F595" s="18" t="s">
        <v>120</v>
      </c>
      <c r="G595" s="41" t="n">
        <f aca="false">G596</f>
        <v>9816</v>
      </c>
      <c r="H595" s="41" t="n">
        <f aca="false">H596</f>
        <v>0</v>
      </c>
      <c r="I595" s="41" t="n">
        <f aca="false">I596</f>
        <v>0</v>
      </c>
    </row>
    <row r="596" customFormat="false" ht="15" hidden="false" customHeight="false" outlineLevel="0" collapsed="false">
      <c r="A596" s="23" t="s">
        <v>121</v>
      </c>
      <c r="B596" s="18" t="s">
        <v>35</v>
      </c>
      <c r="C596" s="18" t="s">
        <v>482</v>
      </c>
      <c r="D596" s="18" t="s">
        <v>17</v>
      </c>
      <c r="E596" s="18" t="s">
        <v>505</v>
      </c>
      <c r="F596" s="18" t="s">
        <v>122</v>
      </c>
      <c r="G596" s="41" t="n">
        <f aca="false">8000+1816</f>
        <v>9816</v>
      </c>
      <c r="H596" s="41" t="n">
        <v>0</v>
      </c>
      <c r="I596" s="41" t="n">
        <v>0</v>
      </c>
    </row>
    <row r="597" customFormat="false" ht="30" hidden="false" customHeight="false" outlineLevel="0" collapsed="false">
      <c r="A597" s="23" t="s">
        <v>506</v>
      </c>
      <c r="B597" s="18" t="s">
        <v>35</v>
      </c>
      <c r="C597" s="18" t="s">
        <v>482</v>
      </c>
      <c r="D597" s="18" t="s">
        <v>17</v>
      </c>
      <c r="E597" s="18" t="s">
        <v>507</v>
      </c>
      <c r="F597" s="18"/>
      <c r="G597" s="19" t="n">
        <f aca="false">G598</f>
        <v>59804.4</v>
      </c>
      <c r="H597" s="19" t="n">
        <f aca="false">H598</f>
        <v>60604.4</v>
      </c>
      <c r="I597" s="19" t="n">
        <f aca="false">I598</f>
        <v>60600</v>
      </c>
    </row>
    <row r="598" customFormat="false" ht="45" hidden="false" customHeight="false" outlineLevel="0" collapsed="false">
      <c r="A598" s="23" t="s">
        <v>508</v>
      </c>
      <c r="B598" s="18" t="s">
        <v>35</v>
      </c>
      <c r="C598" s="18" t="s">
        <v>482</v>
      </c>
      <c r="D598" s="18" t="s">
        <v>17</v>
      </c>
      <c r="E598" s="18" t="s">
        <v>509</v>
      </c>
      <c r="F598" s="18"/>
      <c r="G598" s="19" t="n">
        <f aca="false">G599</f>
        <v>59804.4</v>
      </c>
      <c r="H598" s="19" t="n">
        <f aca="false">H599</f>
        <v>60604.4</v>
      </c>
      <c r="I598" s="19" t="n">
        <f aca="false">I599</f>
        <v>60600</v>
      </c>
    </row>
    <row r="599" customFormat="false" ht="45" hidden="false" customHeight="false" outlineLevel="0" collapsed="false">
      <c r="A599" s="23" t="s">
        <v>510</v>
      </c>
      <c r="B599" s="18" t="s">
        <v>35</v>
      </c>
      <c r="C599" s="18" t="s">
        <v>482</v>
      </c>
      <c r="D599" s="18" t="s">
        <v>17</v>
      </c>
      <c r="E599" s="18" t="s">
        <v>511</v>
      </c>
      <c r="F599" s="18"/>
      <c r="G599" s="19" t="n">
        <f aca="false">G600</f>
        <v>59804.4</v>
      </c>
      <c r="H599" s="19" t="n">
        <f aca="false">H600</f>
        <v>60604.4</v>
      </c>
      <c r="I599" s="19" t="n">
        <f aca="false">I600</f>
        <v>60600</v>
      </c>
    </row>
    <row r="600" customFormat="false" ht="30" hidden="false" customHeight="false" outlineLevel="0" collapsed="false">
      <c r="A600" s="23" t="s">
        <v>119</v>
      </c>
      <c r="B600" s="18" t="s">
        <v>35</v>
      </c>
      <c r="C600" s="18" t="s">
        <v>482</v>
      </c>
      <c r="D600" s="18" t="s">
        <v>17</v>
      </c>
      <c r="E600" s="18" t="s">
        <v>511</v>
      </c>
      <c r="F600" s="18" t="s">
        <v>120</v>
      </c>
      <c r="G600" s="19" t="n">
        <f aca="false">G601</f>
        <v>59804.4</v>
      </c>
      <c r="H600" s="19" t="n">
        <f aca="false">H601</f>
        <v>60604.4</v>
      </c>
      <c r="I600" s="19" t="n">
        <f aca="false">I601</f>
        <v>60600</v>
      </c>
    </row>
    <row r="601" customFormat="false" ht="15" hidden="false" customHeight="false" outlineLevel="0" collapsed="false">
      <c r="A601" s="23" t="s">
        <v>121</v>
      </c>
      <c r="B601" s="18" t="s">
        <v>35</v>
      </c>
      <c r="C601" s="18" t="s">
        <v>482</v>
      </c>
      <c r="D601" s="18" t="s">
        <v>17</v>
      </c>
      <c r="E601" s="18" t="s">
        <v>511</v>
      </c>
      <c r="F601" s="18" t="s">
        <v>122</v>
      </c>
      <c r="G601" s="19" t="n">
        <f aca="false">64192.1-3587.7-300-500</f>
        <v>59804.4</v>
      </c>
      <c r="H601" s="19" t="n">
        <f aca="false">61604.4-800-200</f>
        <v>60604.4</v>
      </c>
      <c r="I601" s="19" t="n">
        <f aca="false">76400-15400-400</f>
        <v>60600</v>
      </c>
    </row>
    <row r="602" customFormat="false" ht="30" hidden="false" customHeight="false" outlineLevel="0" collapsed="false">
      <c r="A602" s="20" t="s">
        <v>48</v>
      </c>
      <c r="B602" s="18" t="s">
        <v>35</v>
      </c>
      <c r="C602" s="18" t="s">
        <v>482</v>
      </c>
      <c r="D602" s="18" t="s">
        <v>17</v>
      </c>
      <c r="E602" s="21" t="s">
        <v>49</v>
      </c>
      <c r="F602" s="18"/>
      <c r="G602" s="19" t="n">
        <f aca="false">G603</f>
        <v>94.2</v>
      </c>
      <c r="H602" s="19" t="n">
        <f aca="false">H603</f>
        <v>100</v>
      </c>
      <c r="I602" s="19" t="n">
        <f aca="false">I603</f>
        <v>100</v>
      </c>
    </row>
    <row r="603" customFormat="false" ht="15" hidden="false" customHeight="false" outlineLevel="0" collapsed="false">
      <c r="A603" s="20" t="s">
        <v>512</v>
      </c>
      <c r="B603" s="18" t="s">
        <v>35</v>
      </c>
      <c r="C603" s="18" t="s">
        <v>482</v>
      </c>
      <c r="D603" s="18" t="s">
        <v>17</v>
      </c>
      <c r="E603" s="21" t="s">
        <v>513</v>
      </c>
      <c r="F603" s="18"/>
      <c r="G603" s="19" t="n">
        <f aca="false">G604</f>
        <v>94.2</v>
      </c>
      <c r="H603" s="19" t="n">
        <f aca="false">H604</f>
        <v>100</v>
      </c>
      <c r="I603" s="19" t="n">
        <f aca="false">I604</f>
        <v>100</v>
      </c>
    </row>
    <row r="604" customFormat="false" ht="45" hidden="false" customHeight="false" outlineLevel="0" collapsed="false">
      <c r="A604" s="22" t="s">
        <v>514</v>
      </c>
      <c r="B604" s="18" t="s">
        <v>35</v>
      </c>
      <c r="C604" s="18" t="s">
        <v>482</v>
      </c>
      <c r="D604" s="18" t="s">
        <v>17</v>
      </c>
      <c r="E604" s="21" t="s">
        <v>515</v>
      </c>
      <c r="F604" s="18"/>
      <c r="G604" s="19" t="n">
        <f aca="false">G605</f>
        <v>94.2</v>
      </c>
      <c r="H604" s="19" t="n">
        <f aca="false">H605</f>
        <v>100</v>
      </c>
      <c r="I604" s="19" t="n">
        <f aca="false">I605</f>
        <v>100</v>
      </c>
    </row>
    <row r="605" customFormat="false" ht="45" hidden="false" customHeight="false" outlineLevel="0" collapsed="false">
      <c r="A605" s="42" t="s">
        <v>516</v>
      </c>
      <c r="B605" s="18" t="s">
        <v>35</v>
      </c>
      <c r="C605" s="18" t="s">
        <v>482</v>
      </c>
      <c r="D605" s="18" t="s">
        <v>17</v>
      </c>
      <c r="E605" s="21" t="s">
        <v>517</v>
      </c>
      <c r="F605" s="18"/>
      <c r="G605" s="19" t="n">
        <f aca="false">G606</f>
        <v>94.2</v>
      </c>
      <c r="H605" s="19" t="n">
        <f aca="false">H606</f>
        <v>100</v>
      </c>
      <c r="I605" s="19" t="n">
        <f aca="false">I606</f>
        <v>100</v>
      </c>
    </row>
    <row r="606" customFormat="false" ht="30" hidden="false" customHeight="false" outlineLevel="0" collapsed="false">
      <c r="A606" s="23" t="s">
        <v>119</v>
      </c>
      <c r="B606" s="18" t="s">
        <v>35</v>
      </c>
      <c r="C606" s="18" t="s">
        <v>482</v>
      </c>
      <c r="D606" s="18" t="s">
        <v>17</v>
      </c>
      <c r="E606" s="21" t="s">
        <v>517</v>
      </c>
      <c r="F606" s="18" t="n">
        <v>600</v>
      </c>
      <c r="G606" s="19" t="n">
        <f aca="false">G607</f>
        <v>94.2</v>
      </c>
      <c r="H606" s="19" t="n">
        <f aca="false">H607</f>
        <v>100</v>
      </c>
      <c r="I606" s="19" t="n">
        <f aca="false">I607</f>
        <v>100</v>
      </c>
    </row>
    <row r="607" customFormat="false" ht="15" hidden="false" customHeight="false" outlineLevel="0" collapsed="false">
      <c r="A607" s="23" t="s">
        <v>121</v>
      </c>
      <c r="B607" s="18" t="s">
        <v>35</v>
      </c>
      <c r="C607" s="18" t="s">
        <v>482</v>
      </c>
      <c r="D607" s="18" t="s">
        <v>17</v>
      </c>
      <c r="E607" s="21" t="s">
        <v>517</v>
      </c>
      <c r="F607" s="18" t="n">
        <v>610</v>
      </c>
      <c r="G607" s="19" t="n">
        <f aca="false">100-5.8</f>
        <v>94.2</v>
      </c>
      <c r="H607" s="19" t="n">
        <v>100</v>
      </c>
      <c r="I607" s="19" t="n">
        <v>100</v>
      </c>
    </row>
    <row r="608" customFormat="false" ht="30" hidden="false" customHeight="false" outlineLevel="0" collapsed="false">
      <c r="A608" s="20" t="s">
        <v>111</v>
      </c>
      <c r="B608" s="18" t="s">
        <v>35</v>
      </c>
      <c r="C608" s="18" t="s">
        <v>482</v>
      </c>
      <c r="D608" s="18" t="s">
        <v>17</v>
      </c>
      <c r="E608" s="21" t="s">
        <v>112</v>
      </c>
      <c r="F608" s="18"/>
      <c r="G608" s="19" t="n">
        <f aca="false">G609</f>
        <v>1418.3</v>
      </c>
      <c r="H608" s="19" t="n">
        <f aca="false">H609</f>
        <v>1127.6</v>
      </c>
      <c r="I608" s="19" t="n">
        <f aca="false">I609</f>
        <v>1127.6</v>
      </c>
    </row>
    <row r="609" customFormat="false" ht="30" hidden="false" customHeight="false" outlineLevel="0" collapsed="false">
      <c r="A609" s="20" t="s">
        <v>113</v>
      </c>
      <c r="B609" s="18" t="s">
        <v>35</v>
      </c>
      <c r="C609" s="18" t="s">
        <v>482</v>
      </c>
      <c r="D609" s="18" t="s">
        <v>17</v>
      </c>
      <c r="E609" s="21" t="s">
        <v>114</v>
      </c>
      <c r="F609" s="18"/>
      <c r="G609" s="19" t="n">
        <f aca="false">G610</f>
        <v>1418.3</v>
      </c>
      <c r="H609" s="19" t="n">
        <f aca="false">H610</f>
        <v>1127.6</v>
      </c>
      <c r="I609" s="19" t="n">
        <f aca="false">I610</f>
        <v>1127.6</v>
      </c>
    </row>
    <row r="610" customFormat="false" ht="45" hidden="false" customHeight="false" outlineLevel="0" collapsed="false">
      <c r="A610" s="29" t="s">
        <v>115</v>
      </c>
      <c r="B610" s="18" t="s">
        <v>35</v>
      </c>
      <c r="C610" s="18" t="s">
        <v>482</v>
      </c>
      <c r="D610" s="18" t="s">
        <v>17</v>
      </c>
      <c r="E610" s="21" t="s">
        <v>116</v>
      </c>
      <c r="F610" s="18"/>
      <c r="G610" s="19" t="n">
        <f aca="false">G611+G614</f>
        <v>1418.3</v>
      </c>
      <c r="H610" s="19" t="n">
        <f aca="false">H611+H614</f>
        <v>1127.6</v>
      </c>
      <c r="I610" s="19" t="n">
        <f aca="false">I611+I614</f>
        <v>1127.6</v>
      </c>
    </row>
    <row r="611" customFormat="false" ht="75" hidden="false" customHeight="false" outlineLevel="0" collapsed="false">
      <c r="A611" s="20" t="s">
        <v>117</v>
      </c>
      <c r="B611" s="18" t="s">
        <v>35</v>
      </c>
      <c r="C611" s="18" t="s">
        <v>482</v>
      </c>
      <c r="D611" s="18" t="s">
        <v>17</v>
      </c>
      <c r="E611" s="21" t="s">
        <v>118</v>
      </c>
      <c r="F611" s="18"/>
      <c r="G611" s="19" t="n">
        <f aca="false">G612</f>
        <v>81.2</v>
      </c>
      <c r="H611" s="19" t="n">
        <f aca="false">H612</f>
        <v>0</v>
      </c>
      <c r="I611" s="19" t="n">
        <f aca="false">I612</f>
        <v>0</v>
      </c>
    </row>
    <row r="612" customFormat="false" ht="30" hidden="false" customHeight="false" outlineLevel="0" collapsed="false">
      <c r="A612" s="23" t="s">
        <v>119</v>
      </c>
      <c r="B612" s="18" t="s">
        <v>35</v>
      </c>
      <c r="C612" s="18" t="s">
        <v>482</v>
      </c>
      <c r="D612" s="18" t="s">
        <v>17</v>
      </c>
      <c r="E612" s="21" t="s">
        <v>118</v>
      </c>
      <c r="F612" s="18" t="s">
        <v>120</v>
      </c>
      <c r="G612" s="19" t="n">
        <f aca="false">G613</f>
        <v>81.2</v>
      </c>
      <c r="H612" s="19" t="n">
        <f aca="false">H613</f>
        <v>0</v>
      </c>
      <c r="I612" s="19" t="n">
        <f aca="false">I613</f>
        <v>0</v>
      </c>
    </row>
    <row r="613" customFormat="false" ht="15" hidden="false" customHeight="false" outlineLevel="0" collapsed="false">
      <c r="A613" s="23" t="s">
        <v>121</v>
      </c>
      <c r="B613" s="18" t="s">
        <v>35</v>
      </c>
      <c r="C613" s="18" t="s">
        <v>482</v>
      </c>
      <c r="D613" s="18" t="s">
        <v>17</v>
      </c>
      <c r="E613" s="21" t="s">
        <v>118</v>
      </c>
      <c r="F613" s="18" t="s">
        <v>122</v>
      </c>
      <c r="G613" s="19" t="n">
        <f aca="false">90+10-18.8</f>
        <v>81.2</v>
      </c>
      <c r="H613" s="19" t="n">
        <f aca="false">100-100</f>
        <v>0</v>
      </c>
      <c r="I613" s="19" t="n">
        <v>0</v>
      </c>
    </row>
    <row r="614" customFormat="false" ht="15" hidden="false" customHeight="false" outlineLevel="0" collapsed="false">
      <c r="A614" s="23" t="s">
        <v>123</v>
      </c>
      <c r="B614" s="18" t="s">
        <v>35</v>
      </c>
      <c r="C614" s="18" t="s">
        <v>482</v>
      </c>
      <c r="D614" s="18" t="s">
        <v>17</v>
      </c>
      <c r="E614" s="21" t="s">
        <v>124</v>
      </c>
      <c r="F614" s="18"/>
      <c r="G614" s="19" t="n">
        <f aca="false">G615</f>
        <v>1337.1</v>
      </c>
      <c r="H614" s="19" t="n">
        <f aca="false">H615</f>
        <v>1127.6</v>
      </c>
      <c r="I614" s="19" t="n">
        <f aca="false">I615</f>
        <v>1127.6</v>
      </c>
    </row>
    <row r="615" customFormat="false" ht="30" hidden="false" customHeight="false" outlineLevel="0" collapsed="false">
      <c r="A615" s="23" t="s">
        <v>119</v>
      </c>
      <c r="B615" s="18" t="s">
        <v>35</v>
      </c>
      <c r="C615" s="18" t="s">
        <v>482</v>
      </c>
      <c r="D615" s="18" t="s">
        <v>17</v>
      </c>
      <c r="E615" s="21" t="s">
        <v>124</v>
      </c>
      <c r="F615" s="18" t="s">
        <v>120</v>
      </c>
      <c r="G615" s="19" t="n">
        <f aca="false">G616</f>
        <v>1337.1</v>
      </c>
      <c r="H615" s="19" t="n">
        <f aca="false">H616</f>
        <v>1127.6</v>
      </c>
      <c r="I615" s="19" t="n">
        <f aca="false">I616</f>
        <v>1127.6</v>
      </c>
    </row>
    <row r="616" customFormat="false" ht="15" hidden="false" customHeight="false" outlineLevel="0" collapsed="false">
      <c r="A616" s="23" t="s">
        <v>121</v>
      </c>
      <c r="B616" s="18" t="s">
        <v>35</v>
      </c>
      <c r="C616" s="18" t="s">
        <v>482</v>
      </c>
      <c r="D616" s="18" t="s">
        <v>17</v>
      </c>
      <c r="E616" s="21" t="s">
        <v>124</v>
      </c>
      <c r="F616" s="18" t="s">
        <v>122</v>
      </c>
      <c r="G616" s="19" t="n">
        <f aca="false">1450.4-113.3</f>
        <v>1337.1</v>
      </c>
      <c r="H616" s="19" t="n">
        <v>1127.6</v>
      </c>
      <c r="I616" s="19" t="n">
        <v>1127.6</v>
      </c>
    </row>
    <row r="617" customFormat="false" ht="15" hidden="false" customHeight="false" outlineLevel="0" collapsed="false">
      <c r="A617" s="17" t="s">
        <v>518</v>
      </c>
      <c r="B617" s="18" t="s">
        <v>35</v>
      </c>
      <c r="C617" s="18" t="s">
        <v>482</v>
      </c>
      <c r="D617" s="18" t="s">
        <v>482</v>
      </c>
      <c r="E617" s="18"/>
      <c r="F617" s="18"/>
      <c r="G617" s="19" t="n">
        <f aca="false">G618</f>
        <v>7442.6</v>
      </c>
      <c r="H617" s="19" t="n">
        <f aca="false">H618</f>
        <v>7551</v>
      </c>
      <c r="I617" s="19" t="n">
        <f aca="false">I618</f>
        <v>7594</v>
      </c>
    </row>
    <row r="618" customFormat="false" ht="60" hidden="false" customHeight="false" outlineLevel="0" collapsed="false">
      <c r="A618" s="20" t="s">
        <v>64</v>
      </c>
      <c r="B618" s="18" t="s">
        <v>35</v>
      </c>
      <c r="C618" s="18" t="s">
        <v>482</v>
      </c>
      <c r="D618" s="18" t="s">
        <v>482</v>
      </c>
      <c r="E618" s="21" t="s">
        <v>65</v>
      </c>
      <c r="F618" s="18"/>
      <c r="G618" s="19" t="n">
        <f aca="false">G619</f>
        <v>7442.6</v>
      </c>
      <c r="H618" s="19" t="n">
        <f aca="false">H619</f>
        <v>7551</v>
      </c>
      <c r="I618" s="19" t="n">
        <f aca="false">I619</f>
        <v>7594</v>
      </c>
    </row>
    <row r="619" customFormat="false" ht="15" hidden="false" customHeight="false" outlineLevel="0" collapsed="false">
      <c r="A619" s="20" t="s">
        <v>519</v>
      </c>
      <c r="B619" s="18" t="s">
        <v>35</v>
      </c>
      <c r="C619" s="18" t="s">
        <v>482</v>
      </c>
      <c r="D619" s="18" t="s">
        <v>482</v>
      </c>
      <c r="E619" s="21" t="s">
        <v>520</v>
      </c>
      <c r="F619" s="18"/>
      <c r="G619" s="19" t="n">
        <f aca="false">G620</f>
        <v>7442.6</v>
      </c>
      <c r="H619" s="19" t="n">
        <f aca="false">H620</f>
        <v>7551</v>
      </c>
      <c r="I619" s="19" t="n">
        <f aca="false">I620</f>
        <v>7594</v>
      </c>
    </row>
    <row r="620" customFormat="false" ht="75" hidden="false" customHeight="false" outlineLevel="0" collapsed="false">
      <c r="A620" s="22" t="s">
        <v>521</v>
      </c>
      <c r="B620" s="18" t="s">
        <v>35</v>
      </c>
      <c r="C620" s="18" t="s">
        <v>482</v>
      </c>
      <c r="D620" s="18" t="s">
        <v>482</v>
      </c>
      <c r="E620" s="21" t="s">
        <v>522</v>
      </c>
      <c r="F620" s="18"/>
      <c r="G620" s="19" t="n">
        <f aca="false">G621+G624</f>
        <v>7442.6</v>
      </c>
      <c r="H620" s="19" t="n">
        <f aca="false">H621+H624</f>
        <v>7551</v>
      </c>
      <c r="I620" s="19" t="n">
        <f aca="false">I621+I624</f>
        <v>7594</v>
      </c>
    </row>
    <row r="621" customFormat="false" ht="30" hidden="false" customHeight="false" outlineLevel="0" collapsed="false">
      <c r="A621" s="27" t="s">
        <v>523</v>
      </c>
      <c r="B621" s="18" t="s">
        <v>35</v>
      </c>
      <c r="C621" s="18" t="s">
        <v>482</v>
      </c>
      <c r="D621" s="18" t="s">
        <v>482</v>
      </c>
      <c r="E621" s="21" t="s">
        <v>524</v>
      </c>
      <c r="F621" s="24"/>
      <c r="G621" s="19" t="n">
        <f aca="false">G622</f>
        <v>1105.5</v>
      </c>
      <c r="H621" s="19" t="n">
        <f aca="false">H622</f>
        <v>1175</v>
      </c>
      <c r="I621" s="19" t="n">
        <f aca="false">I622</f>
        <v>1175</v>
      </c>
    </row>
    <row r="622" customFormat="false" ht="30" hidden="false" customHeight="false" outlineLevel="0" collapsed="false">
      <c r="A622" s="23" t="s">
        <v>119</v>
      </c>
      <c r="B622" s="18" t="s">
        <v>35</v>
      </c>
      <c r="C622" s="18" t="s">
        <v>482</v>
      </c>
      <c r="D622" s="18" t="s">
        <v>482</v>
      </c>
      <c r="E622" s="21" t="s">
        <v>524</v>
      </c>
      <c r="F622" s="18" t="n">
        <v>600</v>
      </c>
      <c r="G622" s="19" t="n">
        <f aca="false">G623</f>
        <v>1105.5</v>
      </c>
      <c r="H622" s="19" t="n">
        <f aca="false">H623</f>
        <v>1175</v>
      </c>
      <c r="I622" s="19" t="n">
        <f aca="false">I623</f>
        <v>1175</v>
      </c>
    </row>
    <row r="623" customFormat="false" ht="15" hidden="false" customHeight="false" outlineLevel="0" collapsed="false">
      <c r="A623" s="23" t="s">
        <v>121</v>
      </c>
      <c r="B623" s="18" t="s">
        <v>35</v>
      </c>
      <c r="C623" s="18" t="s">
        <v>482</v>
      </c>
      <c r="D623" s="18" t="s">
        <v>482</v>
      </c>
      <c r="E623" s="21" t="s">
        <v>524</v>
      </c>
      <c r="F623" s="18" t="n">
        <v>610</v>
      </c>
      <c r="G623" s="19" t="n">
        <f aca="false">(840+1175)-840-69.5</f>
        <v>1105.5</v>
      </c>
      <c r="H623" s="19" t="n">
        <f aca="false">(840+1175)-840</f>
        <v>1175</v>
      </c>
      <c r="I623" s="19" t="n">
        <f aca="false">(840+1175)-840</f>
        <v>1175</v>
      </c>
    </row>
    <row r="624" customFormat="false" ht="45" hidden="false" customHeight="false" outlineLevel="0" collapsed="false">
      <c r="A624" s="27" t="s">
        <v>525</v>
      </c>
      <c r="B624" s="18" t="s">
        <v>35</v>
      </c>
      <c r="C624" s="18" t="s">
        <v>482</v>
      </c>
      <c r="D624" s="18" t="s">
        <v>482</v>
      </c>
      <c r="E624" s="21" t="s">
        <v>526</v>
      </c>
      <c r="F624" s="24"/>
      <c r="G624" s="19" t="n">
        <f aca="false">G625</f>
        <v>6337.1</v>
      </c>
      <c r="H624" s="19" t="n">
        <f aca="false">H625</f>
        <v>6376</v>
      </c>
      <c r="I624" s="19" t="n">
        <f aca="false">I625</f>
        <v>6419</v>
      </c>
    </row>
    <row r="625" customFormat="false" ht="30" hidden="false" customHeight="false" outlineLevel="0" collapsed="false">
      <c r="A625" s="23" t="s">
        <v>119</v>
      </c>
      <c r="B625" s="18" t="s">
        <v>35</v>
      </c>
      <c r="C625" s="18" t="s">
        <v>482</v>
      </c>
      <c r="D625" s="18" t="s">
        <v>482</v>
      </c>
      <c r="E625" s="21" t="s">
        <v>526</v>
      </c>
      <c r="F625" s="18" t="n">
        <v>600</v>
      </c>
      <c r="G625" s="19" t="n">
        <f aca="false">G626</f>
        <v>6337.1</v>
      </c>
      <c r="H625" s="19" t="n">
        <f aca="false">H626</f>
        <v>6376</v>
      </c>
      <c r="I625" s="19" t="n">
        <f aca="false">I626</f>
        <v>6419</v>
      </c>
    </row>
    <row r="626" customFormat="false" ht="15" hidden="false" customHeight="false" outlineLevel="0" collapsed="false">
      <c r="A626" s="23" t="s">
        <v>121</v>
      </c>
      <c r="B626" s="18" t="s">
        <v>35</v>
      </c>
      <c r="C626" s="18" t="s">
        <v>482</v>
      </c>
      <c r="D626" s="18" t="s">
        <v>482</v>
      </c>
      <c r="E626" s="21" t="s">
        <v>526</v>
      </c>
      <c r="F626" s="18" t="n">
        <v>610</v>
      </c>
      <c r="G626" s="19" t="n">
        <v>6337.1</v>
      </c>
      <c r="H626" s="19" t="n">
        <f aca="false">8576-2000-200</f>
        <v>6376</v>
      </c>
      <c r="I626" s="19" t="n">
        <f aca="false">8919-2300-200</f>
        <v>6419</v>
      </c>
    </row>
    <row r="627" customFormat="false" ht="15" hidden="false" customHeight="false" outlineLevel="0" collapsed="false">
      <c r="A627" s="17" t="s">
        <v>527</v>
      </c>
      <c r="B627" s="18" t="s">
        <v>35</v>
      </c>
      <c r="C627" s="18" t="s">
        <v>482</v>
      </c>
      <c r="D627" s="18" t="s">
        <v>261</v>
      </c>
      <c r="E627" s="18"/>
      <c r="F627" s="18"/>
      <c r="G627" s="19" t="n">
        <f aca="false">G634+G628</f>
        <v>498</v>
      </c>
      <c r="H627" s="19" t="n">
        <f aca="false">H634+H628</f>
        <v>498</v>
      </c>
      <c r="I627" s="19" t="n">
        <f aca="false">I634+I628</f>
        <v>498</v>
      </c>
    </row>
    <row r="628" customFormat="false" ht="15" hidden="false" customHeight="false" outlineLevel="0" collapsed="false">
      <c r="A628" s="20" t="s">
        <v>96</v>
      </c>
      <c r="B628" s="18" t="s">
        <v>35</v>
      </c>
      <c r="C628" s="18" t="s">
        <v>482</v>
      </c>
      <c r="D628" s="18" t="s">
        <v>261</v>
      </c>
      <c r="E628" s="21" t="s">
        <v>97</v>
      </c>
      <c r="F628" s="18"/>
      <c r="G628" s="19" t="n">
        <f aca="false">G629</f>
        <v>48</v>
      </c>
      <c r="H628" s="19" t="n">
        <f aca="false">H629</f>
        <v>48</v>
      </c>
      <c r="I628" s="19" t="n">
        <f aca="false">I629</f>
        <v>48</v>
      </c>
    </row>
    <row r="629" customFormat="false" ht="30" hidden="false" customHeight="false" outlineLevel="0" collapsed="false">
      <c r="A629" s="20" t="s">
        <v>528</v>
      </c>
      <c r="B629" s="18" t="s">
        <v>35</v>
      </c>
      <c r="C629" s="18" t="s">
        <v>482</v>
      </c>
      <c r="D629" s="18" t="s">
        <v>261</v>
      </c>
      <c r="E629" s="21" t="s">
        <v>529</v>
      </c>
      <c r="F629" s="18"/>
      <c r="G629" s="19" t="n">
        <f aca="false">G630</f>
        <v>48</v>
      </c>
      <c r="H629" s="19" t="n">
        <f aca="false">H630</f>
        <v>48</v>
      </c>
      <c r="I629" s="19" t="n">
        <f aca="false">I630</f>
        <v>48</v>
      </c>
    </row>
    <row r="630" customFormat="false" ht="60" hidden="false" customHeight="false" outlineLevel="0" collapsed="false">
      <c r="A630" s="36" t="s">
        <v>530</v>
      </c>
      <c r="B630" s="18" t="s">
        <v>35</v>
      </c>
      <c r="C630" s="18" t="s">
        <v>482</v>
      </c>
      <c r="D630" s="18" t="s">
        <v>261</v>
      </c>
      <c r="E630" s="21" t="s">
        <v>531</v>
      </c>
      <c r="F630" s="24"/>
      <c r="G630" s="19" t="n">
        <f aca="false">G631</f>
        <v>48</v>
      </c>
      <c r="H630" s="19" t="n">
        <f aca="false">H631</f>
        <v>48</v>
      </c>
      <c r="I630" s="19" t="n">
        <f aca="false">I631</f>
        <v>48</v>
      </c>
    </row>
    <row r="631" customFormat="false" ht="15" hidden="false" customHeight="false" outlineLevel="0" collapsed="false">
      <c r="A631" s="20" t="s">
        <v>532</v>
      </c>
      <c r="B631" s="18" t="s">
        <v>35</v>
      </c>
      <c r="C631" s="18" t="s">
        <v>482</v>
      </c>
      <c r="D631" s="18" t="s">
        <v>261</v>
      </c>
      <c r="E631" s="21" t="s">
        <v>533</v>
      </c>
      <c r="F631" s="24"/>
      <c r="G631" s="19" t="n">
        <f aca="false">G632</f>
        <v>48</v>
      </c>
      <c r="H631" s="19" t="n">
        <f aca="false">H632</f>
        <v>48</v>
      </c>
      <c r="I631" s="19" t="n">
        <f aca="false">I632</f>
        <v>48</v>
      </c>
    </row>
    <row r="632" customFormat="false" ht="15" hidden="false" customHeight="false" outlineLevel="0" collapsed="false">
      <c r="A632" s="25" t="s">
        <v>150</v>
      </c>
      <c r="B632" s="18" t="s">
        <v>35</v>
      </c>
      <c r="C632" s="18" t="s">
        <v>482</v>
      </c>
      <c r="D632" s="18" t="s">
        <v>261</v>
      </c>
      <c r="E632" s="21" t="s">
        <v>533</v>
      </c>
      <c r="F632" s="18" t="s">
        <v>151</v>
      </c>
      <c r="G632" s="19" t="n">
        <f aca="false">G633</f>
        <v>48</v>
      </c>
      <c r="H632" s="19" t="n">
        <f aca="false">H633</f>
        <v>48</v>
      </c>
      <c r="I632" s="19" t="n">
        <f aca="false">I633</f>
        <v>48</v>
      </c>
    </row>
    <row r="633" customFormat="false" ht="15" hidden="false" customHeight="false" outlineLevel="0" collapsed="false">
      <c r="A633" s="28" t="s">
        <v>534</v>
      </c>
      <c r="B633" s="18" t="s">
        <v>35</v>
      </c>
      <c r="C633" s="18" t="s">
        <v>482</v>
      </c>
      <c r="D633" s="18" t="s">
        <v>261</v>
      </c>
      <c r="E633" s="21" t="s">
        <v>533</v>
      </c>
      <c r="F633" s="18" t="s">
        <v>535</v>
      </c>
      <c r="G633" s="19" t="n">
        <v>48</v>
      </c>
      <c r="H633" s="19" t="n">
        <v>48</v>
      </c>
      <c r="I633" s="19" t="n">
        <v>48</v>
      </c>
    </row>
    <row r="634" customFormat="false" ht="30" hidden="false" customHeight="false" outlineLevel="0" collapsed="false">
      <c r="A634" s="20" t="s">
        <v>48</v>
      </c>
      <c r="B634" s="18" t="s">
        <v>35</v>
      </c>
      <c r="C634" s="18" t="s">
        <v>482</v>
      </c>
      <c r="D634" s="18" t="s">
        <v>261</v>
      </c>
      <c r="E634" s="21" t="s">
        <v>49</v>
      </c>
      <c r="F634" s="18"/>
      <c r="G634" s="19" t="n">
        <f aca="false">G635</f>
        <v>450</v>
      </c>
      <c r="H634" s="19" t="n">
        <f aca="false">H635</f>
        <v>450</v>
      </c>
      <c r="I634" s="19" t="n">
        <f aca="false">I635</f>
        <v>450</v>
      </c>
    </row>
    <row r="635" customFormat="false" ht="30" hidden="false" customHeight="false" outlineLevel="0" collapsed="false">
      <c r="A635" s="20" t="s">
        <v>536</v>
      </c>
      <c r="B635" s="18" t="s">
        <v>35</v>
      </c>
      <c r="C635" s="18" t="s">
        <v>482</v>
      </c>
      <c r="D635" s="18" t="s">
        <v>261</v>
      </c>
      <c r="E635" s="21" t="s">
        <v>537</v>
      </c>
      <c r="F635" s="18"/>
      <c r="G635" s="19" t="n">
        <f aca="false">G636</f>
        <v>450</v>
      </c>
      <c r="H635" s="19" t="n">
        <f aca="false">H636</f>
        <v>450</v>
      </c>
      <c r="I635" s="19" t="n">
        <f aca="false">I636</f>
        <v>450</v>
      </c>
    </row>
    <row r="636" customFormat="false" ht="45" hidden="false" customHeight="false" outlineLevel="0" collapsed="false">
      <c r="A636" s="22" t="s">
        <v>538</v>
      </c>
      <c r="B636" s="18" t="s">
        <v>35</v>
      </c>
      <c r="C636" s="18" t="s">
        <v>482</v>
      </c>
      <c r="D636" s="18" t="s">
        <v>261</v>
      </c>
      <c r="E636" s="21" t="s">
        <v>539</v>
      </c>
      <c r="F636" s="18"/>
      <c r="G636" s="19" t="n">
        <f aca="false">G637</f>
        <v>450</v>
      </c>
      <c r="H636" s="19" t="n">
        <f aca="false">H637</f>
        <v>450</v>
      </c>
      <c r="I636" s="19" t="n">
        <f aca="false">I637</f>
        <v>450</v>
      </c>
    </row>
    <row r="637" customFormat="false" ht="30" hidden="false" customHeight="false" outlineLevel="0" collapsed="false">
      <c r="A637" s="22" t="s">
        <v>540</v>
      </c>
      <c r="B637" s="18" t="s">
        <v>35</v>
      </c>
      <c r="C637" s="18" t="s">
        <v>482</v>
      </c>
      <c r="D637" s="18" t="s">
        <v>261</v>
      </c>
      <c r="E637" s="21" t="s">
        <v>541</v>
      </c>
      <c r="F637" s="18"/>
      <c r="G637" s="19" t="n">
        <f aca="false">G638</f>
        <v>450</v>
      </c>
      <c r="H637" s="19" t="n">
        <f aca="false">H638</f>
        <v>450</v>
      </c>
      <c r="I637" s="19" t="n">
        <f aca="false">I638</f>
        <v>450</v>
      </c>
    </row>
    <row r="638" customFormat="false" ht="30" hidden="false" customHeight="false" outlineLevel="0" collapsed="false">
      <c r="A638" s="23" t="s">
        <v>119</v>
      </c>
      <c r="B638" s="18" t="s">
        <v>35</v>
      </c>
      <c r="C638" s="18" t="s">
        <v>482</v>
      </c>
      <c r="D638" s="18" t="s">
        <v>261</v>
      </c>
      <c r="E638" s="21" t="s">
        <v>541</v>
      </c>
      <c r="F638" s="18" t="s">
        <v>120</v>
      </c>
      <c r="G638" s="19" t="n">
        <f aca="false">G639</f>
        <v>450</v>
      </c>
      <c r="H638" s="19" t="n">
        <f aca="false">H639</f>
        <v>450</v>
      </c>
      <c r="I638" s="19" t="n">
        <f aca="false">I639</f>
        <v>450</v>
      </c>
    </row>
    <row r="639" customFormat="false" ht="15" hidden="false" customHeight="false" outlineLevel="0" collapsed="false">
      <c r="A639" s="23" t="s">
        <v>121</v>
      </c>
      <c r="B639" s="18" t="s">
        <v>35</v>
      </c>
      <c r="C639" s="18" t="s">
        <v>482</v>
      </c>
      <c r="D639" s="18" t="s">
        <v>261</v>
      </c>
      <c r="E639" s="21" t="s">
        <v>541</v>
      </c>
      <c r="F639" s="18" t="s">
        <v>122</v>
      </c>
      <c r="G639" s="19" t="n">
        <f aca="false">0+450</f>
        <v>450</v>
      </c>
      <c r="H639" s="19" t="n">
        <f aca="false">0+450</f>
        <v>450</v>
      </c>
      <c r="I639" s="19" t="n">
        <f aca="false">0+450</f>
        <v>450</v>
      </c>
    </row>
    <row r="640" customFormat="false" ht="15" hidden="false" customHeight="false" outlineLevel="0" collapsed="false">
      <c r="A640" s="17" t="s">
        <v>542</v>
      </c>
      <c r="B640" s="18" t="s">
        <v>35</v>
      </c>
      <c r="C640" s="18" t="s">
        <v>251</v>
      </c>
      <c r="D640" s="18"/>
      <c r="E640" s="18"/>
      <c r="F640" s="18"/>
      <c r="G640" s="19" t="n">
        <f aca="false">G641</f>
        <v>94791.7</v>
      </c>
      <c r="H640" s="19" t="n">
        <f aca="false">H641</f>
        <v>94299.2</v>
      </c>
      <c r="I640" s="19" t="n">
        <f aca="false">I641</f>
        <v>94619.9</v>
      </c>
    </row>
    <row r="641" customFormat="false" ht="15" hidden="false" customHeight="false" outlineLevel="0" collapsed="false">
      <c r="A641" s="17" t="s">
        <v>543</v>
      </c>
      <c r="B641" s="18" t="s">
        <v>35</v>
      </c>
      <c r="C641" s="18" t="s">
        <v>251</v>
      </c>
      <c r="D641" s="18" t="s">
        <v>15</v>
      </c>
      <c r="E641" s="18"/>
      <c r="F641" s="18"/>
      <c r="G641" s="19" t="n">
        <f aca="false">G642+G664+G673+G693+G687</f>
        <v>94791.7</v>
      </c>
      <c r="H641" s="19" t="n">
        <f aca="false">H642+H664+H673+H693+H687</f>
        <v>94299.2</v>
      </c>
      <c r="I641" s="19" t="n">
        <f aca="false">I642+I664+I673+I693+I687</f>
        <v>94619.9</v>
      </c>
    </row>
    <row r="642" customFormat="false" ht="15" hidden="false" customHeight="false" outlineLevel="0" collapsed="false">
      <c r="A642" s="20" t="s">
        <v>88</v>
      </c>
      <c r="B642" s="18" t="s">
        <v>35</v>
      </c>
      <c r="C642" s="18" t="s">
        <v>251</v>
      </c>
      <c r="D642" s="18" t="s">
        <v>15</v>
      </c>
      <c r="E642" s="21" t="s">
        <v>89</v>
      </c>
      <c r="F642" s="30"/>
      <c r="G642" s="19" t="n">
        <f aca="false">G643+G651+G659</f>
        <v>90830.7</v>
      </c>
      <c r="H642" s="19" t="n">
        <f aca="false">H643+H651+H659</f>
        <v>91197.7</v>
      </c>
      <c r="I642" s="19" t="n">
        <f aca="false">I643+I651+I659</f>
        <v>91511.2</v>
      </c>
    </row>
    <row r="643" customFormat="false" ht="30" hidden="false" customHeight="false" outlineLevel="0" collapsed="false">
      <c r="A643" s="20" t="s">
        <v>544</v>
      </c>
      <c r="B643" s="18" t="s">
        <v>35</v>
      </c>
      <c r="C643" s="18" t="s">
        <v>251</v>
      </c>
      <c r="D643" s="18" t="s">
        <v>15</v>
      </c>
      <c r="E643" s="21" t="s">
        <v>545</v>
      </c>
      <c r="F643" s="18"/>
      <c r="G643" s="19" t="n">
        <f aca="false">G644</f>
        <v>19742.9</v>
      </c>
      <c r="H643" s="19" t="n">
        <f aca="false">H644</f>
        <v>19879.9</v>
      </c>
      <c r="I643" s="19" t="n">
        <f aca="false">I644</f>
        <v>19908.4</v>
      </c>
    </row>
    <row r="644" customFormat="false" ht="45" hidden="false" customHeight="false" outlineLevel="0" collapsed="false">
      <c r="A644" s="20" t="s">
        <v>546</v>
      </c>
      <c r="B644" s="18" t="s">
        <v>35</v>
      </c>
      <c r="C644" s="18" t="s">
        <v>251</v>
      </c>
      <c r="D644" s="18" t="s">
        <v>15</v>
      </c>
      <c r="E644" s="21" t="s">
        <v>547</v>
      </c>
      <c r="F644" s="18"/>
      <c r="G644" s="19" t="n">
        <f aca="false">G645+G648</f>
        <v>19742.9</v>
      </c>
      <c r="H644" s="19" t="n">
        <f aca="false">H645+H648</f>
        <v>19879.9</v>
      </c>
      <c r="I644" s="19" t="n">
        <f aca="false">I645+I648</f>
        <v>19908.4</v>
      </c>
    </row>
    <row r="645" customFormat="false" ht="45" hidden="false" customHeight="false" outlineLevel="0" collapsed="false">
      <c r="A645" s="43" t="s">
        <v>548</v>
      </c>
      <c r="B645" s="18" t="s">
        <v>35</v>
      </c>
      <c r="C645" s="18" t="s">
        <v>251</v>
      </c>
      <c r="D645" s="18" t="s">
        <v>15</v>
      </c>
      <c r="E645" s="21" t="s">
        <v>549</v>
      </c>
      <c r="F645" s="18"/>
      <c r="G645" s="19" t="n">
        <f aca="false">G646</f>
        <v>150</v>
      </c>
      <c r="H645" s="19" t="n">
        <f aca="false">H646</f>
        <v>250</v>
      </c>
      <c r="I645" s="19" t="n">
        <f aca="false">I646</f>
        <v>250</v>
      </c>
    </row>
    <row r="646" customFormat="false" ht="30" hidden="false" customHeight="false" outlineLevel="0" collapsed="false">
      <c r="A646" s="23" t="s">
        <v>119</v>
      </c>
      <c r="B646" s="18" t="s">
        <v>35</v>
      </c>
      <c r="C646" s="18" t="s">
        <v>251</v>
      </c>
      <c r="D646" s="18" t="s">
        <v>15</v>
      </c>
      <c r="E646" s="21" t="s">
        <v>549</v>
      </c>
      <c r="F646" s="18" t="s">
        <v>120</v>
      </c>
      <c r="G646" s="19" t="n">
        <f aca="false">G647</f>
        <v>150</v>
      </c>
      <c r="H646" s="19" t="n">
        <f aca="false">H647</f>
        <v>250</v>
      </c>
      <c r="I646" s="19" t="n">
        <f aca="false">I647</f>
        <v>250</v>
      </c>
    </row>
    <row r="647" customFormat="false" ht="15" hidden="false" customHeight="false" outlineLevel="0" collapsed="false">
      <c r="A647" s="23" t="s">
        <v>121</v>
      </c>
      <c r="B647" s="18" t="s">
        <v>35</v>
      </c>
      <c r="C647" s="18" t="s">
        <v>251</v>
      </c>
      <c r="D647" s="18" t="s">
        <v>15</v>
      </c>
      <c r="E647" s="21" t="s">
        <v>549</v>
      </c>
      <c r="F647" s="18" t="s">
        <v>122</v>
      </c>
      <c r="G647" s="19" t="n">
        <f aca="false">250-100</f>
        <v>150</v>
      </c>
      <c r="H647" s="19" t="n">
        <f aca="false">350-100</f>
        <v>250</v>
      </c>
      <c r="I647" s="19" t="n">
        <f aca="false">350-100</f>
        <v>250</v>
      </c>
    </row>
    <row r="648" customFormat="false" ht="30" hidden="false" customHeight="false" outlineLevel="0" collapsed="false">
      <c r="A648" s="43" t="s">
        <v>550</v>
      </c>
      <c r="B648" s="18" t="s">
        <v>35</v>
      </c>
      <c r="C648" s="18" t="s">
        <v>251</v>
      </c>
      <c r="D648" s="18" t="s">
        <v>15</v>
      </c>
      <c r="E648" s="21" t="s">
        <v>551</v>
      </c>
      <c r="F648" s="18"/>
      <c r="G648" s="19" t="n">
        <f aca="false">G649</f>
        <v>19592.9</v>
      </c>
      <c r="H648" s="19" t="n">
        <f aca="false">H649</f>
        <v>19629.9</v>
      </c>
      <c r="I648" s="19" t="n">
        <f aca="false">I649</f>
        <v>19658.4</v>
      </c>
    </row>
    <row r="649" customFormat="false" ht="30" hidden="false" customHeight="false" outlineLevel="0" collapsed="false">
      <c r="A649" s="23" t="s">
        <v>119</v>
      </c>
      <c r="B649" s="18" t="s">
        <v>35</v>
      </c>
      <c r="C649" s="18" t="s">
        <v>251</v>
      </c>
      <c r="D649" s="18" t="s">
        <v>15</v>
      </c>
      <c r="E649" s="21" t="s">
        <v>551</v>
      </c>
      <c r="F649" s="18" t="s">
        <v>120</v>
      </c>
      <c r="G649" s="19" t="n">
        <f aca="false">G650</f>
        <v>19592.9</v>
      </c>
      <c r="H649" s="19" t="n">
        <f aca="false">H650</f>
        <v>19629.9</v>
      </c>
      <c r="I649" s="19" t="n">
        <f aca="false">I650</f>
        <v>19658.4</v>
      </c>
    </row>
    <row r="650" customFormat="false" ht="15" hidden="false" customHeight="false" outlineLevel="0" collapsed="false">
      <c r="A650" s="23" t="s">
        <v>121</v>
      </c>
      <c r="B650" s="18" t="s">
        <v>35</v>
      </c>
      <c r="C650" s="18" t="s">
        <v>251</v>
      </c>
      <c r="D650" s="18" t="s">
        <v>15</v>
      </c>
      <c r="E650" s="21" t="s">
        <v>551</v>
      </c>
      <c r="F650" s="18" t="s">
        <v>122</v>
      </c>
      <c r="G650" s="19" t="n">
        <f aca="false">21892.9-2300</f>
        <v>19592.9</v>
      </c>
      <c r="H650" s="19" t="n">
        <f aca="false">21929.9-2300</f>
        <v>19629.9</v>
      </c>
      <c r="I650" s="19" t="n">
        <f aca="false">21958.4-2300</f>
        <v>19658.4</v>
      </c>
    </row>
    <row r="651" customFormat="false" ht="45" hidden="false" customHeight="false" outlineLevel="0" collapsed="false">
      <c r="A651" s="23" t="s">
        <v>552</v>
      </c>
      <c r="B651" s="18" t="s">
        <v>35</v>
      </c>
      <c r="C651" s="18" t="s">
        <v>251</v>
      </c>
      <c r="D651" s="18" t="s">
        <v>15</v>
      </c>
      <c r="E651" s="21" t="s">
        <v>553</v>
      </c>
      <c r="F651" s="18"/>
      <c r="G651" s="19" t="n">
        <f aca="false">G652</f>
        <v>70587.8</v>
      </c>
      <c r="H651" s="19" t="n">
        <f aca="false">H652</f>
        <v>70817.8</v>
      </c>
      <c r="I651" s="19" t="n">
        <f aca="false">I652</f>
        <v>71102.8</v>
      </c>
    </row>
    <row r="652" customFormat="false" ht="30" hidden="false" customHeight="false" outlineLevel="0" collapsed="false">
      <c r="A652" s="20" t="s">
        <v>554</v>
      </c>
      <c r="B652" s="18" t="s">
        <v>35</v>
      </c>
      <c r="C652" s="18" t="s">
        <v>251</v>
      </c>
      <c r="D652" s="18" t="s">
        <v>15</v>
      </c>
      <c r="E652" s="21" t="s">
        <v>555</v>
      </c>
      <c r="F652" s="18"/>
      <c r="G652" s="19" t="n">
        <f aca="false">G656+G653</f>
        <v>70587.8</v>
      </c>
      <c r="H652" s="19" t="n">
        <f aca="false">H656+H653</f>
        <v>70817.8</v>
      </c>
      <c r="I652" s="19" t="n">
        <f aca="false">I656+I653</f>
        <v>71102.8</v>
      </c>
    </row>
    <row r="653" customFormat="false" ht="15" hidden="false" customHeight="false" outlineLevel="0" collapsed="false">
      <c r="A653" s="20" t="s">
        <v>556</v>
      </c>
      <c r="B653" s="18" t="s">
        <v>35</v>
      </c>
      <c r="C653" s="18" t="s">
        <v>251</v>
      </c>
      <c r="D653" s="18" t="s">
        <v>15</v>
      </c>
      <c r="E653" s="21" t="s">
        <v>557</v>
      </c>
      <c r="F653" s="18"/>
      <c r="G653" s="19" t="n">
        <f aca="false">G654</f>
        <v>1961.4</v>
      </c>
      <c r="H653" s="19" t="n">
        <f aca="false">H654</f>
        <v>500</v>
      </c>
      <c r="I653" s="19" t="n">
        <f aca="false">I654</f>
        <v>239.6</v>
      </c>
    </row>
    <row r="654" customFormat="false" ht="30" hidden="false" customHeight="false" outlineLevel="0" collapsed="false">
      <c r="A654" s="23" t="s">
        <v>119</v>
      </c>
      <c r="B654" s="18" t="s">
        <v>35</v>
      </c>
      <c r="C654" s="18" t="s">
        <v>251</v>
      </c>
      <c r="D654" s="18" t="s">
        <v>15</v>
      </c>
      <c r="E654" s="21" t="s">
        <v>557</v>
      </c>
      <c r="F654" s="18" t="s">
        <v>120</v>
      </c>
      <c r="G654" s="19" t="n">
        <f aca="false">G655</f>
        <v>1961.4</v>
      </c>
      <c r="H654" s="19" t="n">
        <f aca="false">H655</f>
        <v>500</v>
      </c>
      <c r="I654" s="19" t="n">
        <f aca="false">I655</f>
        <v>239.6</v>
      </c>
    </row>
    <row r="655" customFormat="false" ht="15" hidden="false" customHeight="false" outlineLevel="0" collapsed="false">
      <c r="A655" s="23" t="s">
        <v>121</v>
      </c>
      <c r="B655" s="18" t="s">
        <v>35</v>
      </c>
      <c r="C655" s="18" t="s">
        <v>251</v>
      </c>
      <c r="D655" s="18" t="s">
        <v>15</v>
      </c>
      <c r="E655" s="21" t="s">
        <v>557</v>
      </c>
      <c r="F655" s="18" t="s">
        <v>122</v>
      </c>
      <c r="G655" s="19" t="n">
        <f aca="false">10000-8000+2500-2538.6</f>
        <v>1961.4</v>
      </c>
      <c r="H655" s="19" t="n">
        <f aca="false">7000-6500</f>
        <v>500</v>
      </c>
      <c r="I655" s="19" t="n">
        <f aca="false">1000-760.4</f>
        <v>239.6</v>
      </c>
    </row>
    <row r="656" customFormat="false" ht="45" hidden="false" customHeight="false" outlineLevel="0" collapsed="false">
      <c r="A656" s="43" t="s">
        <v>558</v>
      </c>
      <c r="B656" s="18" t="s">
        <v>35</v>
      </c>
      <c r="C656" s="18" t="s">
        <v>251</v>
      </c>
      <c r="D656" s="18" t="s">
        <v>15</v>
      </c>
      <c r="E656" s="21" t="s">
        <v>559</v>
      </c>
      <c r="F656" s="18"/>
      <c r="G656" s="19" t="n">
        <f aca="false">G657</f>
        <v>68626.4</v>
      </c>
      <c r="H656" s="19" t="n">
        <f aca="false">H657</f>
        <v>70317.8</v>
      </c>
      <c r="I656" s="19" t="n">
        <f aca="false">I657</f>
        <v>70863.2</v>
      </c>
    </row>
    <row r="657" customFormat="false" ht="30" hidden="false" customHeight="false" outlineLevel="0" collapsed="false">
      <c r="A657" s="23" t="s">
        <v>119</v>
      </c>
      <c r="B657" s="18" t="s">
        <v>35</v>
      </c>
      <c r="C657" s="18" t="s">
        <v>251</v>
      </c>
      <c r="D657" s="18" t="s">
        <v>15</v>
      </c>
      <c r="E657" s="21" t="s">
        <v>559</v>
      </c>
      <c r="F657" s="18" t="s">
        <v>120</v>
      </c>
      <c r="G657" s="19" t="n">
        <f aca="false">G658</f>
        <v>68626.4</v>
      </c>
      <c r="H657" s="19" t="n">
        <f aca="false">H658</f>
        <v>70317.8</v>
      </c>
      <c r="I657" s="19" t="n">
        <f aca="false">I658</f>
        <v>70863.2</v>
      </c>
    </row>
    <row r="658" customFormat="false" ht="15" hidden="false" customHeight="false" outlineLevel="0" collapsed="false">
      <c r="A658" s="23" t="s">
        <v>121</v>
      </c>
      <c r="B658" s="18" t="s">
        <v>35</v>
      </c>
      <c r="C658" s="18" t="s">
        <v>251</v>
      </c>
      <c r="D658" s="18" t="s">
        <v>15</v>
      </c>
      <c r="E658" s="21" t="s">
        <v>559</v>
      </c>
      <c r="F658" s="18" t="s">
        <v>122</v>
      </c>
      <c r="G658" s="19" t="n">
        <f aca="false">84261.2-13500-1834.8-300</f>
        <v>68626.4</v>
      </c>
      <c r="H658" s="19" t="n">
        <f aca="false">89817.8-19500</f>
        <v>70317.8</v>
      </c>
      <c r="I658" s="19" t="n">
        <f aca="false">90263.2-19400</f>
        <v>70863.2</v>
      </c>
    </row>
    <row r="659" customFormat="false" ht="15" hidden="false" customHeight="false" outlineLevel="0" collapsed="false">
      <c r="A659" s="20" t="s">
        <v>560</v>
      </c>
      <c r="B659" s="18" t="s">
        <v>35</v>
      </c>
      <c r="C659" s="18" t="s">
        <v>251</v>
      </c>
      <c r="D659" s="18" t="s">
        <v>15</v>
      </c>
      <c r="E659" s="21" t="s">
        <v>561</v>
      </c>
      <c r="F659" s="24"/>
      <c r="G659" s="19" t="n">
        <f aca="false">G660</f>
        <v>500</v>
      </c>
      <c r="H659" s="19" t="n">
        <f aca="false">H660</f>
        <v>500</v>
      </c>
      <c r="I659" s="19" t="n">
        <f aca="false">I660</f>
        <v>500</v>
      </c>
    </row>
    <row r="660" customFormat="false" ht="30" hidden="false" customHeight="false" outlineLevel="0" collapsed="false">
      <c r="A660" s="20" t="s">
        <v>562</v>
      </c>
      <c r="B660" s="18" t="s">
        <v>35</v>
      </c>
      <c r="C660" s="18" t="s">
        <v>251</v>
      </c>
      <c r="D660" s="18" t="s">
        <v>15</v>
      </c>
      <c r="E660" s="21" t="s">
        <v>563</v>
      </c>
      <c r="F660" s="24"/>
      <c r="G660" s="19" t="n">
        <f aca="false">G661</f>
        <v>500</v>
      </c>
      <c r="H660" s="19" t="n">
        <f aca="false">H661</f>
        <v>500</v>
      </c>
      <c r="I660" s="19" t="n">
        <f aca="false">I661</f>
        <v>500</v>
      </c>
    </row>
    <row r="661" customFormat="false" ht="30" hidden="false" customHeight="false" outlineLevel="0" collapsed="false">
      <c r="A661" s="44" t="s">
        <v>564</v>
      </c>
      <c r="B661" s="18" t="s">
        <v>35</v>
      </c>
      <c r="C661" s="18" t="s">
        <v>251</v>
      </c>
      <c r="D661" s="18" t="s">
        <v>15</v>
      </c>
      <c r="E661" s="21" t="s">
        <v>565</v>
      </c>
      <c r="F661" s="18"/>
      <c r="G661" s="19" t="n">
        <f aca="false">G662</f>
        <v>500</v>
      </c>
      <c r="H661" s="19" t="n">
        <f aca="false">H662</f>
        <v>500</v>
      </c>
      <c r="I661" s="19" t="n">
        <f aca="false">I662</f>
        <v>500</v>
      </c>
    </row>
    <row r="662" customFormat="false" ht="30" hidden="false" customHeight="false" outlineLevel="0" collapsed="false">
      <c r="A662" s="23" t="s">
        <v>119</v>
      </c>
      <c r="B662" s="18" t="s">
        <v>35</v>
      </c>
      <c r="C662" s="18" t="s">
        <v>251</v>
      </c>
      <c r="D662" s="18" t="s">
        <v>15</v>
      </c>
      <c r="E662" s="21" t="s">
        <v>565</v>
      </c>
      <c r="F662" s="18" t="n">
        <v>600</v>
      </c>
      <c r="G662" s="19" t="n">
        <f aca="false">G663</f>
        <v>500</v>
      </c>
      <c r="H662" s="19" t="n">
        <f aca="false">H663</f>
        <v>500</v>
      </c>
      <c r="I662" s="19" t="n">
        <f aca="false">I663</f>
        <v>500</v>
      </c>
    </row>
    <row r="663" customFormat="false" ht="15" hidden="false" customHeight="false" outlineLevel="0" collapsed="false">
      <c r="A663" s="23" t="s">
        <v>121</v>
      </c>
      <c r="B663" s="18" t="s">
        <v>35</v>
      </c>
      <c r="C663" s="18" t="s">
        <v>251</v>
      </c>
      <c r="D663" s="18" t="s">
        <v>15</v>
      </c>
      <c r="E663" s="21" t="s">
        <v>565</v>
      </c>
      <c r="F663" s="18" t="n">
        <v>610</v>
      </c>
      <c r="G663" s="19" t="n">
        <f aca="false">1000-500</f>
        <v>500</v>
      </c>
      <c r="H663" s="19" t="n">
        <f aca="false">2000-1500</f>
        <v>500</v>
      </c>
      <c r="I663" s="19" t="n">
        <f aca="false">2600-2100</f>
        <v>500</v>
      </c>
    </row>
    <row r="664" customFormat="false" ht="30" hidden="false" customHeight="false" outlineLevel="0" collapsed="false">
      <c r="A664" s="20" t="s">
        <v>48</v>
      </c>
      <c r="B664" s="18" t="s">
        <v>35</v>
      </c>
      <c r="C664" s="18" t="s">
        <v>251</v>
      </c>
      <c r="D664" s="18" t="s">
        <v>15</v>
      </c>
      <c r="E664" s="21" t="s">
        <v>49</v>
      </c>
      <c r="F664" s="18"/>
      <c r="G664" s="19" t="n">
        <f aca="false">G665</f>
        <v>109</v>
      </c>
      <c r="H664" s="19" t="n">
        <f aca="false">H665</f>
        <v>401.8</v>
      </c>
      <c r="I664" s="19" t="n">
        <f aca="false">I665</f>
        <v>409</v>
      </c>
    </row>
    <row r="665" customFormat="false" ht="15" hidden="false" customHeight="false" outlineLevel="0" collapsed="false">
      <c r="A665" s="20" t="s">
        <v>512</v>
      </c>
      <c r="B665" s="18" t="s">
        <v>35</v>
      </c>
      <c r="C665" s="18" t="s">
        <v>251</v>
      </c>
      <c r="D665" s="18" t="s">
        <v>15</v>
      </c>
      <c r="E665" s="21" t="s">
        <v>513</v>
      </c>
      <c r="F665" s="18"/>
      <c r="G665" s="19" t="n">
        <f aca="false">G666</f>
        <v>109</v>
      </c>
      <c r="H665" s="19" t="n">
        <f aca="false">H666</f>
        <v>401.8</v>
      </c>
      <c r="I665" s="19" t="n">
        <f aca="false">I666</f>
        <v>409</v>
      </c>
    </row>
    <row r="666" customFormat="false" ht="45" hidden="false" customHeight="false" outlineLevel="0" collapsed="false">
      <c r="A666" s="22" t="s">
        <v>514</v>
      </c>
      <c r="B666" s="18" t="s">
        <v>35</v>
      </c>
      <c r="C666" s="18" t="s">
        <v>251</v>
      </c>
      <c r="D666" s="18" t="s">
        <v>15</v>
      </c>
      <c r="E666" s="21" t="s">
        <v>515</v>
      </c>
      <c r="F666" s="18"/>
      <c r="G666" s="19" t="n">
        <f aca="false">G670+G667</f>
        <v>109</v>
      </c>
      <c r="H666" s="19" t="n">
        <f aca="false">H670+H667</f>
        <v>401.8</v>
      </c>
      <c r="I666" s="19" t="n">
        <f aca="false">I670+I667</f>
        <v>409</v>
      </c>
    </row>
    <row r="667" customFormat="false" ht="45" hidden="false" customHeight="false" outlineLevel="0" collapsed="false">
      <c r="A667" s="42" t="s">
        <v>516</v>
      </c>
      <c r="B667" s="18" t="s">
        <v>35</v>
      </c>
      <c r="C667" s="18" t="s">
        <v>251</v>
      </c>
      <c r="D667" s="18" t="s">
        <v>15</v>
      </c>
      <c r="E667" s="21" t="s">
        <v>517</v>
      </c>
      <c r="F667" s="24"/>
      <c r="G667" s="19" t="n">
        <f aca="false">G668</f>
        <v>109</v>
      </c>
      <c r="H667" s="19" t="n">
        <f aca="false">H668</f>
        <v>0</v>
      </c>
      <c r="I667" s="19" t="n">
        <f aca="false">I668</f>
        <v>0</v>
      </c>
    </row>
    <row r="668" customFormat="false" ht="30" hidden="false" customHeight="false" outlineLevel="0" collapsed="false">
      <c r="A668" s="23" t="s">
        <v>119</v>
      </c>
      <c r="B668" s="18" t="s">
        <v>35</v>
      </c>
      <c r="C668" s="18" t="s">
        <v>251</v>
      </c>
      <c r="D668" s="18" t="s">
        <v>15</v>
      </c>
      <c r="E668" s="21" t="s">
        <v>517</v>
      </c>
      <c r="F668" s="18" t="n">
        <v>600</v>
      </c>
      <c r="G668" s="19" t="n">
        <f aca="false">G669</f>
        <v>109</v>
      </c>
      <c r="H668" s="19" t="n">
        <f aca="false">H669</f>
        <v>0</v>
      </c>
      <c r="I668" s="19" t="n">
        <f aca="false">I669</f>
        <v>0</v>
      </c>
    </row>
    <row r="669" customFormat="false" ht="15" hidden="false" customHeight="false" outlineLevel="0" collapsed="false">
      <c r="A669" s="23" t="s">
        <v>121</v>
      </c>
      <c r="B669" s="18" t="s">
        <v>35</v>
      </c>
      <c r="C669" s="18" t="s">
        <v>251</v>
      </c>
      <c r="D669" s="18" t="s">
        <v>15</v>
      </c>
      <c r="E669" s="21" t="s">
        <v>517</v>
      </c>
      <c r="F669" s="18" t="n">
        <v>610</v>
      </c>
      <c r="G669" s="19" t="n">
        <v>109</v>
      </c>
      <c r="H669" s="19" t="n">
        <v>0</v>
      </c>
      <c r="I669" s="19" t="n">
        <v>0</v>
      </c>
    </row>
    <row r="670" customFormat="false" ht="60" hidden="false" customHeight="false" outlineLevel="0" collapsed="false">
      <c r="A670" s="22" t="s">
        <v>566</v>
      </c>
      <c r="B670" s="18" t="s">
        <v>35</v>
      </c>
      <c r="C670" s="18" t="s">
        <v>251</v>
      </c>
      <c r="D670" s="18" t="s">
        <v>15</v>
      </c>
      <c r="E670" s="21" t="s">
        <v>567</v>
      </c>
      <c r="F670" s="24"/>
      <c r="G670" s="19" t="n">
        <f aca="false">G671</f>
        <v>0</v>
      </c>
      <c r="H670" s="19" t="n">
        <f aca="false">H671</f>
        <v>401.8</v>
      </c>
      <c r="I670" s="19" t="n">
        <f aca="false">I671</f>
        <v>409</v>
      </c>
    </row>
    <row r="671" customFormat="false" ht="30" hidden="false" customHeight="false" outlineLevel="0" collapsed="false">
      <c r="A671" s="23" t="s">
        <v>119</v>
      </c>
      <c r="B671" s="18" t="s">
        <v>35</v>
      </c>
      <c r="C671" s="18" t="s">
        <v>251</v>
      </c>
      <c r="D671" s="18" t="s">
        <v>15</v>
      </c>
      <c r="E671" s="21" t="s">
        <v>567</v>
      </c>
      <c r="F671" s="18" t="n">
        <v>600</v>
      </c>
      <c r="G671" s="19" t="n">
        <f aca="false">G672</f>
        <v>0</v>
      </c>
      <c r="H671" s="19" t="n">
        <f aca="false">H672</f>
        <v>401.8</v>
      </c>
      <c r="I671" s="19" t="n">
        <f aca="false">I672</f>
        <v>409</v>
      </c>
    </row>
    <row r="672" customFormat="false" ht="15" hidden="false" customHeight="false" outlineLevel="0" collapsed="false">
      <c r="A672" s="23" t="s">
        <v>121</v>
      </c>
      <c r="B672" s="18" t="s">
        <v>35</v>
      </c>
      <c r="C672" s="18" t="s">
        <v>251</v>
      </c>
      <c r="D672" s="18" t="s">
        <v>15</v>
      </c>
      <c r="E672" s="21" t="s">
        <v>567</v>
      </c>
      <c r="F672" s="18" t="n">
        <v>610</v>
      </c>
      <c r="G672" s="19" t="n">
        <v>0</v>
      </c>
      <c r="H672" s="19" t="n">
        <f aca="false">281.3+120.6-0.1</f>
        <v>401.8</v>
      </c>
      <c r="I672" s="19" t="n">
        <f aca="false">286.3+122.7</f>
        <v>409</v>
      </c>
    </row>
    <row r="673" customFormat="false" ht="30" hidden="false" customHeight="false" outlineLevel="0" collapsed="false">
      <c r="A673" s="20" t="s">
        <v>111</v>
      </c>
      <c r="B673" s="18" t="s">
        <v>35</v>
      </c>
      <c r="C673" s="18" t="s">
        <v>251</v>
      </c>
      <c r="D673" s="18" t="s">
        <v>15</v>
      </c>
      <c r="E673" s="21" t="s">
        <v>112</v>
      </c>
      <c r="F673" s="18"/>
      <c r="G673" s="19" t="n">
        <f aca="false">G682+G674</f>
        <v>2650.7</v>
      </c>
      <c r="H673" s="19" t="n">
        <f aca="false">H682+H674</f>
        <v>2363.7</v>
      </c>
      <c r="I673" s="19" t="n">
        <f aca="false">I682+I674</f>
        <v>2363.7</v>
      </c>
    </row>
    <row r="674" customFormat="false" ht="30" hidden="false" customHeight="false" outlineLevel="0" collapsed="false">
      <c r="A674" s="20" t="s">
        <v>113</v>
      </c>
      <c r="B674" s="18" t="s">
        <v>35</v>
      </c>
      <c r="C674" s="18" t="s">
        <v>251</v>
      </c>
      <c r="D674" s="18" t="s">
        <v>15</v>
      </c>
      <c r="E674" s="21" t="s">
        <v>114</v>
      </c>
      <c r="F674" s="18"/>
      <c r="G674" s="19" t="n">
        <f aca="false">G675</f>
        <v>2650.7</v>
      </c>
      <c r="H674" s="19" t="n">
        <f aca="false">H675</f>
        <v>2223.7</v>
      </c>
      <c r="I674" s="19" t="n">
        <f aca="false">I675</f>
        <v>2223.7</v>
      </c>
    </row>
    <row r="675" customFormat="false" ht="45" hidden="false" customHeight="false" outlineLevel="0" collapsed="false">
      <c r="A675" s="29" t="s">
        <v>115</v>
      </c>
      <c r="B675" s="18" t="s">
        <v>35</v>
      </c>
      <c r="C675" s="18" t="s">
        <v>251</v>
      </c>
      <c r="D675" s="18" t="s">
        <v>15</v>
      </c>
      <c r="E675" s="21" t="s">
        <v>116</v>
      </c>
      <c r="F675" s="18"/>
      <c r="G675" s="19" t="n">
        <f aca="false">G676+G679</f>
        <v>2650.7</v>
      </c>
      <c r="H675" s="19" t="n">
        <f aca="false">H676+H679</f>
        <v>2223.7</v>
      </c>
      <c r="I675" s="19" t="n">
        <f aca="false">I676+I679</f>
        <v>2223.7</v>
      </c>
    </row>
    <row r="676" customFormat="false" ht="75" hidden="false" customHeight="false" outlineLevel="0" collapsed="false">
      <c r="A676" s="20" t="s">
        <v>117</v>
      </c>
      <c r="B676" s="18" t="s">
        <v>35</v>
      </c>
      <c r="C676" s="18" t="s">
        <v>251</v>
      </c>
      <c r="D676" s="18" t="s">
        <v>15</v>
      </c>
      <c r="E676" s="21" t="s">
        <v>568</v>
      </c>
      <c r="F676" s="18"/>
      <c r="G676" s="19" t="n">
        <f aca="false">G677</f>
        <v>0</v>
      </c>
      <c r="H676" s="19" t="n">
        <f aca="false">H677</f>
        <v>50</v>
      </c>
      <c r="I676" s="19" t="n">
        <f aca="false">I677</f>
        <v>50</v>
      </c>
    </row>
    <row r="677" customFormat="false" ht="30" hidden="false" customHeight="false" outlineLevel="0" collapsed="false">
      <c r="A677" s="23" t="s">
        <v>119</v>
      </c>
      <c r="B677" s="18" t="s">
        <v>35</v>
      </c>
      <c r="C677" s="18" t="s">
        <v>251</v>
      </c>
      <c r="D677" s="18" t="s">
        <v>15</v>
      </c>
      <c r="E677" s="21" t="s">
        <v>568</v>
      </c>
      <c r="F677" s="18" t="s">
        <v>120</v>
      </c>
      <c r="G677" s="19" t="n">
        <f aca="false">G678</f>
        <v>0</v>
      </c>
      <c r="H677" s="19" t="n">
        <f aca="false">H678</f>
        <v>50</v>
      </c>
      <c r="I677" s="19" t="n">
        <f aca="false">I678</f>
        <v>50</v>
      </c>
    </row>
    <row r="678" customFormat="false" ht="15" hidden="false" customHeight="false" outlineLevel="0" collapsed="false">
      <c r="A678" s="23" t="s">
        <v>121</v>
      </c>
      <c r="B678" s="18" t="s">
        <v>35</v>
      </c>
      <c r="C678" s="18" t="s">
        <v>251</v>
      </c>
      <c r="D678" s="18" t="s">
        <v>15</v>
      </c>
      <c r="E678" s="21" t="s">
        <v>568</v>
      </c>
      <c r="F678" s="18" t="s">
        <v>122</v>
      </c>
      <c r="G678" s="19" t="n">
        <v>0</v>
      </c>
      <c r="H678" s="19" t="n">
        <v>50</v>
      </c>
      <c r="I678" s="19" t="n">
        <v>50</v>
      </c>
    </row>
    <row r="679" customFormat="false" ht="15" hidden="false" customHeight="false" outlineLevel="0" collapsed="false">
      <c r="A679" s="23" t="s">
        <v>123</v>
      </c>
      <c r="B679" s="18" t="s">
        <v>35</v>
      </c>
      <c r="C679" s="18" t="s">
        <v>251</v>
      </c>
      <c r="D679" s="18" t="s">
        <v>15</v>
      </c>
      <c r="E679" s="21" t="s">
        <v>124</v>
      </c>
      <c r="F679" s="18"/>
      <c r="G679" s="19" t="n">
        <f aca="false">G680</f>
        <v>2650.7</v>
      </c>
      <c r="H679" s="19" t="n">
        <f aca="false">H680</f>
        <v>2173.7</v>
      </c>
      <c r="I679" s="19" t="n">
        <f aca="false">I680</f>
        <v>2173.7</v>
      </c>
    </row>
    <row r="680" customFormat="false" ht="30" hidden="false" customHeight="false" outlineLevel="0" collapsed="false">
      <c r="A680" s="23" t="s">
        <v>119</v>
      </c>
      <c r="B680" s="18" t="s">
        <v>35</v>
      </c>
      <c r="C680" s="18" t="s">
        <v>251</v>
      </c>
      <c r="D680" s="18" t="s">
        <v>15</v>
      </c>
      <c r="E680" s="21" t="s">
        <v>124</v>
      </c>
      <c r="F680" s="18" t="s">
        <v>120</v>
      </c>
      <c r="G680" s="19" t="n">
        <f aca="false">G681</f>
        <v>2650.7</v>
      </c>
      <c r="H680" s="19" t="n">
        <f aca="false">H681</f>
        <v>2173.7</v>
      </c>
      <c r="I680" s="19" t="n">
        <f aca="false">I681</f>
        <v>2173.7</v>
      </c>
    </row>
    <row r="681" customFormat="false" ht="15" hidden="false" customHeight="false" outlineLevel="0" collapsed="false">
      <c r="A681" s="23" t="s">
        <v>121</v>
      </c>
      <c r="B681" s="18" t="s">
        <v>35</v>
      </c>
      <c r="C681" s="18" t="s">
        <v>251</v>
      </c>
      <c r="D681" s="18" t="s">
        <v>15</v>
      </c>
      <c r="E681" s="21" t="s">
        <v>124</v>
      </c>
      <c r="F681" s="18" t="s">
        <v>122</v>
      </c>
      <c r="G681" s="19" t="n">
        <f aca="false">2911.1-260.4</f>
        <v>2650.7</v>
      </c>
      <c r="H681" s="19" t="n">
        <v>2173.7</v>
      </c>
      <c r="I681" s="19" t="n">
        <v>2173.7</v>
      </c>
    </row>
    <row r="682" customFormat="false" ht="45" hidden="false" customHeight="false" outlineLevel="0" collapsed="false">
      <c r="A682" s="23" t="s">
        <v>227</v>
      </c>
      <c r="B682" s="18" t="s">
        <v>35</v>
      </c>
      <c r="C682" s="18" t="s">
        <v>251</v>
      </c>
      <c r="D682" s="18" t="s">
        <v>15</v>
      </c>
      <c r="E682" s="21" t="s">
        <v>228</v>
      </c>
      <c r="F682" s="18"/>
      <c r="G682" s="19" t="n">
        <f aca="false">G683</f>
        <v>0</v>
      </c>
      <c r="H682" s="19" t="n">
        <f aca="false">H683</f>
        <v>140</v>
      </c>
      <c r="I682" s="19" t="n">
        <f aca="false">I683</f>
        <v>140</v>
      </c>
    </row>
    <row r="683" customFormat="false" ht="30" hidden="false" customHeight="false" outlineLevel="0" collapsed="false">
      <c r="A683" s="29" t="s">
        <v>229</v>
      </c>
      <c r="B683" s="18" t="s">
        <v>35</v>
      </c>
      <c r="C683" s="18" t="s">
        <v>251</v>
      </c>
      <c r="D683" s="18" t="s">
        <v>15</v>
      </c>
      <c r="E683" s="21" t="s">
        <v>230</v>
      </c>
      <c r="F683" s="18"/>
      <c r="G683" s="19" t="n">
        <f aca="false">G684</f>
        <v>0</v>
      </c>
      <c r="H683" s="19" t="n">
        <f aca="false">H684</f>
        <v>140</v>
      </c>
      <c r="I683" s="19" t="n">
        <f aca="false">I684</f>
        <v>140</v>
      </c>
    </row>
    <row r="684" customFormat="false" ht="30" hidden="false" customHeight="false" outlineLevel="0" collapsed="false">
      <c r="A684" s="27" t="s">
        <v>231</v>
      </c>
      <c r="B684" s="18" t="s">
        <v>35</v>
      </c>
      <c r="C684" s="18" t="s">
        <v>251</v>
      </c>
      <c r="D684" s="18" t="s">
        <v>15</v>
      </c>
      <c r="E684" s="21" t="s">
        <v>232</v>
      </c>
      <c r="F684" s="18"/>
      <c r="G684" s="19" t="n">
        <f aca="false">G685</f>
        <v>0</v>
      </c>
      <c r="H684" s="19" t="n">
        <f aca="false">H685</f>
        <v>140</v>
      </c>
      <c r="I684" s="19" t="n">
        <f aca="false">I685</f>
        <v>140</v>
      </c>
    </row>
    <row r="685" customFormat="false" ht="30" hidden="false" customHeight="false" outlineLevel="0" collapsed="false">
      <c r="A685" s="23" t="s">
        <v>119</v>
      </c>
      <c r="B685" s="18" t="s">
        <v>35</v>
      </c>
      <c r="C685" s="18" t="s">
        <v>251</v>
      </c>
      <c r="D685" s="18" t="s">
        <v>15</v>
      </c>
      <c r="E685" s="21" t="s">
        <v>232</v>
      </c>
      <c r="F685" s="18" t="s">
        <v>120</v>
      </c>
      <c r="G685" s="19" t="n">
        <f aca="false">G686</f>
        <v>0</v>
      </c>
      <c r="H685" s="19" t="n">
        <f aca="false">H686</f>
        <v>140</v>
      </c>
      <c r="I685" s="19" t="n">
        <f aca="false">I686</f>
        <v>140</v>
      </c>
    </row>
    <row r="686" customFormat="false" ht="15" hidden="false" customHeight="false" outlineLevel="0" collapsed="false">
      <c r="A686" s="23" t="s">
        <v>121</v>
      </c>
      <c r="B686" s="18" t="s">
        <v>35</v>
      </c>
      <c r="C686" s="18" t="s">
        <v>251</v>
      </c>
      <c r="D686" s="18" t="s">
        <v>15</v>
      </c>
      <c r="E686" s="21" t="s">
        <v>232</v>
      </c>
      <c r="F686" s="18" t="s">
        <v>122</v>
      </c>
      <c r="G686" s="19" t="n">
        <v>0</v>
      </c>
      <c r="H686" s="19" t="n">
        <v>140</v>
      </c>
      <c r="I686" s="19" t="n">
        <v>140</v>
      </c>
    </row>
    <row r="687" customFormat="false" ht="60" hidden="false" customHeight="false" outlineLevel="0" collapsed="false">
      <c r="A687" s="20" t="s">
        <v>64</v>
      </c>
      <c r="B687" s="18" t="s">
        <v>35</v>
      </c>
      <c r="C687" s="18" t="s">
        <v>251</v>
      </c>
      <c r="D687" s="18" t="s">
        <v>15</v>
      </c>
      <c r="E687" s="21" t="s">
        <v>65</v>
      </c>
      <c r="F687" s="18"/>
      <c r="G687" s="19" t="n">
        <f aca="false">G688</f>
        <v>1000</v>
      </c>
      <c r="H687" s="19" t="n">
        <f aca="false">H688</f>
        <v>0</v>
      </c>
      <c r="I687" s="19" t="n">
        <f aca="false">I688</f>
        <v>0</v>
      </c>
    </row>
    <row r="688" customFormat="false" ht="30" hidden="false" customHeight="false" outlineLevel="0" collapsed="false">
      <c r="A688" s="23" t="s">
        <v>411</v>
      </c>
      <c r="B688" s="18" t="s">
        <v>35</v>
      </c>
      <c r="C688" s="18" t="s">
        <v>251</v>
      </c>
      <c r="D688" s="18" t="s">
        <v>15</v>
      </c>
      <c r="E688" s="21" t="s">
        <v>412</v>
      </c>
      <c r="F688" s="18"/>
      <c r="G688" s="19" t="n">
        <f aca="false">G689</f>
        <v>1000</v>
      </c>
      <c r="H688" s="19" t="n">
        <f aca="false">H689</f>
        <v>0</v>
      </c>
      <c r="I688" s="19" t="n">
        <f aca="false">I689</f>
        <v>0</v>
      </c>
    </row>
    <row r="689" customFormat="false" ht="45" hidden="false" customHeight="false" outlineLevel="0" collapsed="false">
      <c r="A689" s="23" t="s">
        <v>413</v>
      </c>
      <c r="B689" s="18" t="s">
        <v>35</v>
      </c>
      <c r="C689" s="18" t="s">
        <v>251</v>
      </c>
      <c r="D689" s="18" t="s">
        <v>15</v>
      </c>
      <c r="E689" s="21" t="s">
        <v>414</v>
      </c>
      <c r="F689" s="18"/>
      <c r="G689" s="19" t="n">
        <f aca="false">G690</f>
        <v>1000</v>
      </c>
      <c r="H689" s="19" t="n">
        <f aca="false">H690</f>
        <v>0</v>
      </c>
      <c r="I689" s="19" t="n">
        <f aca="false">I690</f>
        <v>0</v>
      </c>
    </row>
    <row r="690" customFormat="false" ht="30" hidden="false" customHeight="false" outlineLevel="0" collapsed="false">
      <c r="A690" s="23" t="s">
        <v>415</v>
      </c>
      <c r="B690" s="18" t="s">
        <v>35</v>
      </c>
      <c r="C690" s="18" t="s">
        <v>251</v>
      </c>
      <c r="D690" s="18" t="s">
        <v>15</v>
      </c>
      <c r="E690" s="21" t="s">
        <v>416</v>
      </c>
      <c r="F690" s="18"/>
      <c r="G690" s="19" t="n">
        <f aca="false">G691</f>
        <v>1000</v>
      </c>
      <c r="H690" s="19" t="n">
        <f aca="false">H691</f>
        <v>0</v>
      </c>
      <c r="I690" s="19" t="n">
        <f aca="false">I691</f>
        <v>0</v>
      </c>
    </row>
    <row r="691" customFormat="false" ht="30" hidden="false" customHeight="false" outlineLevel="0" collapsed="false">
      <c r="A691" s="23" t="s">
        <v>119</v>
      </c>
      <c r="B691" s="18" t="s">
        <v>35</v>
      </c>
      <c r="C691" s="18" t="s">
        <v>251</v>
      </c>
      <c r="D691" s="18" t="s">
        <v>15</v>
      </c>
      <c r="E691" s="21" t="s">
        <v>416</v>
      </c>
      <c r="F691" s="18" t="s">
        <v>120</v>
      </c>
      <c r="G691" s="19" t="n">
        <f aca="false">G692</f>
        <v>1000</v>
      </c>
      <c r="H691" s="19" t="n">
        <f aca="false">H692</f>
        <v>0</v>
      </c>
      <c r="I691" s="19" t="n">
        <f aca="false">I692</f>
        <v>0</v>
      </c>
    </row>
    <row r="692" customFormat="false" ht="15" hidden="false" customHeight="false" outlineLevel="0" collapsed="false">
      <c r="A692" s="23" t="s">
        <v>121</v>
      </c>
      <c r="B692" s="18" t="s">
        <v>35</v>
      </c>
      <c r="C692" s="18" t="s">
        <v>251</v>
      </c>
      <c r="D692" s="18" t="s">
        <v>15</v>
      </c>
      <c r="E692" s="21" t="s">
        <v>416</v>
      </c>
      <c r="F692" s="18" t="s">
        <v>122</v>
      </c>
      <c r="G692" s="19" t="n">
        <f aca="false">815+185</f>
        <v>1000</v>
      </c>
      <c r="H692" s="19" t="n">
        <v>0</v>
      </c>
      <c r="I692" s="19" t="n">
        <v>0</v>
      </c>
    </row>
    <row r="693" customFormat="false" ht="30" hidden="false" customHeight="false" outlineLevel="0" collapsed="false">
      <c r="A693" s="20" t="s">
        <v>165</v>
      </c>
      <c r="B693" s="18" t="s">
        <v>35</v>
      </c>
      <c r="C693" s="18" t="s">
        <v>251</v>
      </c>
      <c r="D693" s="18" t="s">
        <v>15</v>
      </c>
      <c r="E693" s="21" t="s">
        <v>166</v>
      </c>
      <c r="F693" s="18"/>
      <c r="G693" s="19" t="n">
        <f aca="false">G694</f>
        <v>201.3</v>
      </c>
      <c r="H693" s="19" t="n">
        <f aca="false">H694</f>
        <v>336</v>
      </c>
      <c r="I693" s="19" t="n">
        <f aca="false">I694</f>
        <v>336</v>
      </c>
    </row>
    <row r="694" customFormat="false" ht="60" hidden="false" customHeight="false" outlineLevel="0" collapsed="false">
      <c r="A694" s="20" t="s">
        <v>303</v>
      </c>
      <c r="B694" s="18" t="s">
        <v>35</v>
      </c>
      <c r="C694" s="18" t="s">
        <v>251</v>
      </c>
      <c r="D694" s="18" t="s">
        <v>15</v>
      </c>
      <c r="E694" s="21" t="s">
        <v>304</v>
      </c>
      <c r="F694" s="18"/>
      <c r="G694" s="19" t="n">
        <f aca="false">G695</f>
        <v>201.3</v>
      </c>
      <c r="H694" s="19" t="n">
        <f aca="false">H695</f>
        <v>336</v>
      </c>
      <c r="I694" s="19" t="n">
        <f aca="false">I695</f>
        <v>336</v>
      </c>
    </row>
    <row r="695" customFormat="false" ht="15" hidden="false" customHeight="false" outlineLevel="0" collapsed="false">
      <c r="A695" s="20" t="s">
        <v>569</v>
      </c>
      <c r="B695" s="18" t="s">
        <v>35</v>
      </c>
      <c r="C695" s="18" t="s">
        <v>251</v>
      </c>
      <c r="D695" s="18" t="s">
        <v>15</v>
      </c>
      <c r="E695" s="21" t="s">
        <v>570</v>
      </c>
      <c r="F695" s="24"/>
      <c r="G695" s="19" t="n">
        <f aca="false">G696</f>
        <v>201.3</v>
      </c>
      <c r="H695" s="19" t="n">
        <f aca="false">H696</f>
        <v>336</v>
      </c>
      <c r="I695" s="19" t="n">
        <f aca="false">I696</f>
        <v>336</v>
      </c>
    </row>
    <row r="696" customFormat="false" ht="15" hidden="false" customHeight="false" outlineLevel="0" collapsed="false">
      <c r="A696" s="32" t="s">
        <v>571</v>
      </c>
      <c r="B696" s="18" t="s">
        <v>35</v>
      </c>
      <c r="C696" s="18" t="s">
        <v>251</v>
      </c>
      <c r="D696" s="18" t="s">
        <v>15</v>
      </c>
      <c r="E696" s="21" t="s">
        <v>572</v>
      </c>
      <c r="F696" s="24"/>
      <c r="G696" s="19" t="n">
        <f aca="false">G697</f>
        <v>201.3</v>
      </c>
      <c r="H696" s="19" t="n">
        <f aca="false">H697</f>
        <v>336</v>
      </c>
      <c r="I696" s="19" t="n">
        <f aca="false">I697</f>
        <v>336</v>
      </c>
    </row>
    <row r="697" customFormat="false" ht="30" hidden="false" customHeight="false" outlineLevel="0" collapsed="false">
      <c r="A697" s="23" t="s">
        <v>119</v>
      </c>
      <c r="B697" s="18" t="s">
        <v>35</v>
      </c>
      <c r="C697" s="18" t="s">
        <v>251</v>
      </c>
      <c r="D697" s="18" t="s">
        <v>15</v>
      </c>
      <c r="E697" s="21" t="s">
        <v>572</v>
      </c>
      <c r="F697" s="18" t="s">
        <v>120</v>
      </c>
      <c r="G697" s="19" t="n">
        <f aca="false">G698</f>
        <v>201.3</v>
      </c>
      <c r="H697" s="19" t="n">
        <f aca="false">H698</f>
        <v>336</v>
      </c>
      <c r="I697" s="19" t="n">
        <f aca="false">I698</f>
        <v>336</v>
      </c>
    </row>
    <row r="698" customFormat="false" ht="15" hidden="false" customHeight="false" outlineLevel="0" collapsed="false">
      <c r="A698" s="23" t="s">
        <v>121</v>
      </c>
      <c r="B698" s="18" t="s">
        <v>35</v>
      </c>
      <c r="C698" s="18" t="s">
        <v>251</v>
      </c>
      <c r="D698" s="18" t="s">
        <v>15</v>
      </c>
      <c r="E698" s="21" t="s">
        <v>572</v>
      </c>
      <c r="F698" s="18" t="s">
        <v>122</v>
      </c>
      <c r="G698" s="19" t="n">
        <f aca="false">336-134.7</f>
        <v>201.3</v>
      </c>
      <c r="H698" s="19" t="n">
        <v>336</v>
      </c>
      <c r="I698" s="19" t="n">
        <v>336</v>
      </c>
    </row>
    <row r="699" customFormat="false" ht="15" hidden="false" customHeight="false" outlineLevel="0" collapsed="false">
      <c r="A699" s="17" t="s">
        <v>573</v>
      </c>
      <c r="B699" s="18" t="s">
        <v>35</v>
      </c>
      <c r="C699" s="18" t="s">
        <v>188</v>
      </c>
      <c r="D699" s="18"/>
      <c r="E699" s="18"/>
      <c r="F699" s="18"/>
      <c r="G699" s="19" t="n">
        <f aca="false">G700+G707+G743</f>
        <v>38068.4</v>
      </c>
      <c r="H699" s="19" t="n">
        <f aca="false">H700+H707+H743</f>
        <v>38285</v>
      </c>
      <c r="I699" s="19" t="n">
        <f aca="false">I700+I707+I743</f>
        <v>37963</v>
      </c>
    </row>
    <row r="700" customFormat="false" ht="15" hidden="false" customHeight="false" outlineLevel="0" collapsed="false">
      <c r="A700" s="17" t="s">
        <v>574</v>
      </c>
      <c r="B700" s="18" t="s">
        <v>35</v>
      </c>
      <c r="C700" s="18" t="s">
        <v>188</v>
      </c>
      <c r="D700" s="18" t="s">
        <v>15</v>
      </c>
      <c r="E700" s="18"/>
      <c r="F700" s="18"/>
      <c r="G700" s="19" t="n">
        <f aca="false">G701</f>
        <v>7761.3</v>
      </c>
      <c r="H700" s="19" t="n">
        <f aca="false">H701</f>
        <v>8636</v>
      </c>
      <c r="I700" s="19" t="n">
        <f aca="false">I701</f>
        <v>8636</v>
      </c>
    </row>
    <row r="701" customFormat="false" ht="30" hidden="false" customHeight="false" outlineLevel="0" collapsed="false">
      <c r="A701" s="20" t="s">
        <v>48</v>
      </c>
      <c r="B701" s="18" t="s">
        <v>35</v>
      </c>
      <c r="C701" s="18" t="s">
        <v>188</v>
      </c>
      <c r="D701" s="18" t="s">
        <v>15</v>
      </c>
      <c r="E701" s="21" t="s">
        <v>49</v>
      </c>
      <c r="F701" s="18"/>
      <c r="G701" s="19" t="n">
        <f aca="false">G702</f>
        <v>7761.3</v>
      </c>
      <c r="H701" s="19" t="n">
        <f aca="false">H702</f>
        <v>8636</v>
      </c>
      <c r="I701" s="19" t="n">
        <f aca="false">I702</f>
        <v>8636</v>
      </c>
    </row>
    <row r="702" customFormat="false" ht="15" hidden="false" customHeight="false" outlineLevel="0" collapsed="false">
      <c r="A702" s="20" t="s">
        <v>50</v>
      </c>
      <c r="B702" s="18" t="s">
        <v>35</v>
      </c>
      <c r="C702" s="18" t="s">
        <v>188</v>
      </c>
      <c r="D702" s="18" t="s">
        <v>15</v>
      </c>
      <c r="E702" s="21" t="s">
        <v>51</v>
      </c>
      <c r="F702" s="18"/>
      <c r="G702" s="19" t="n">
        <f aca="false">G703</f>
        <v>7761.3</v>
      </c>
      <c r="H702" s="19" t="n">
        <f aca="false">H703</f>
        <v>8636</v>
      </c>
      <c r="I702" s="19" t="n">
        <f aca="false">I703</f>
        <v>8636</v>
      </c>
    </row>
    <row r="703" customFormat="false" ht="45" hidden="false" customHeight="false" outlineLevel="0" collapsed="false">
      <c r="A703" s="20" t="s">
        <v>575</v>
      </c>
      <c r="B703" s="18" t="s">
        <v>35</v>
      </c>
      <c r="C703" s="18" t="s">
        <v>188</v>
      </c>
      <c r="D703" s="18" t="s">
        <v>15</v>
      </c>
      <c r="E703" s="21" t="s">
        <v>576</v>
      </c>
      <c r="F703" s="18"/>
      <c r="G703" s="19" t="n">
        <f aca="false">G704</f>
        <v>7761.3</v>
      </c>
      <c r="H703" s="19" t="n">
        <f aca="false">H704</f>
        <v>8636</v>
      </c>
      <c r="I703" s="19" t="n">
        <f aca="false">I704</f>
        <v>8636</v>
      </c>
    </row>
    <row r="704" customFormat="false" ht="45" hidden="false" customHeight="false" outlineLevel="0" collapsed="false">
      <c r="A704" s="29" t="s">
        <v>577</v>
      </c>
      <c r="B704" s="18" t="s">
        <v>35</v>
      </c>
      <c r="C704" s="18" t="s">
        <v>188</v>
      </c>
      <c r="D704" s="18" t="s">
        <v>15</v>
      </c>
      <c r="E704" s="21" t="s">
        <v>578</v>
      </c>
      <c r="F704" s="18"/>
      <c r="G704" s="19" t="n">
        <f aca="false">G705</f>
        <v>7761.3</v>
      </c>
      <c r="H704" s="19" t="n">
        <f aca="false">H705</f>
        <v>8636</v>
      </c>
      <c r="I704" s="19" t="n">
        <f aca="false">I705</f>
        <v>8636</v>
      </c>
    </row>
    <row r="705" customFormat="false" ht="15" hidden="false" customHeight="false" outlineLevel="0" collapsed="false">
      <c r="A705" s="25" t="s">
        <v>150</v>
      </c>
      <c r="B705" s="18" t="s">
        <v>35</v>
      </c>
      <c r="C705" s="18" t="s">
        <v>188</v>
      </c>
      <c r="D705" s="18" t="s">
        <v>15</v>
      </c>
      <c r="E705" s="21" t="s">
        <v>578</v>
      </c>
      <c r="F705" s="18" t="s">
        <v>151</v>
      </c>
      <c r="G705" s="19" t="n">
        <f aca="false">G706</f>
        <v>7761.3</v>
      </c>
      <c r="H705" s="19" t="n">
        <f aca="false">H706</f>
        <v>8636</v>
      </c>
      <c r="I705" s="19" t="n">
        <f aca="false">I706</f>
        <v>8636</v>
      </c>
    </row>
    <row r="706" customFormat="false" ht="30" hidden="false" customHeight="false" outlineLevel="0" collapsed="false">
      <c r="A706" s="28" t="s">
        <v>152</v>
      </c>
      <c r="B706" s="18" t="s">
        <v>35</v>
      </c>
      <c r="C706" s="18" t="s">
        <v>188</v>
      </c>
      <c r="D706" s="18" t="s">
        <v>15</v>
      </c>
      <c r="E706" s="21" t="s">
        <v>578</v>
      </c>
      <c r="F706" s="45" t="s">
        <v>153</v>
      </c>
      <c r="G706" s="19" t="n">
        <f aca="false">8636-374.7-444-56</f>
        <v>7761.3</v>
      </c>
      <c r="H706" s="19" t="n">
        <v>8636</v>
      </c>
      <c r="I706" s="19" t="n">
        <v>8636</v>
      </c>
    </row>
    <row r="707" customFormat="false" ht="15" hidden="false" customHeight="false" outlineLevel="0" collapsed="false">
      <c r="A707" s="17" t="s">
        <v>579</v>
      </c>
      <c r="B707" s="18" t="s">
        <v>35</v>
      </c>
      <c r="C707" s="18" t="s">
        <v>188</v>
      </c>
      <c r="D707" s="18" t="s">
        <v>17</v>
      </c>
      <c r="E707" s="18"/>
      <c r="F707" s="18"/>
      <c r="G707" s="19" t="n">
        <f aca="false">G708+G714+G722</f>
        <v>19049</v>
      </c>
      <c r="H707" s="19" t="n">
        <f aca="false">H708+H714+H722</f>
        <v>20977</v>
      </c>
      <c r="I707" s="19" t="n">
        <f aca="false">I708+I714+I722</f>
        <v>18028</v>
      </c>
    </row>
    <row r="708" customFormat="false" ht="15" hidden="false" customHeight="false" outlineLevel="0" collapsed="false">
      <c r="A708" s="46" t="s">
        <v>580</v>
      </c>
      <c r="B708" s="18" t="s">
        <v>35</v>
      </c>
      <c r="C708" s="18" t="s">
        <v>188</v>
      </c>
      <c r="D708" s="18" t="s">
        <v>17</v>
      </c>
      <c r="E708" s="45" t="s">
        <v>581</v>
      </c>
      <c r="F708" s="45"/>
      <c r="G708" s="30" t="n">
        <f aca="false">G709</f>
        <v>2325</v>
      </c>
      <c r="H708" s="30" t="n">
        <f aca="false">H709</f>
        <v>1980</v>
      </c>
      <c r="I708" s="30" t="n">
        <f aca="false">I709</f>
        <v>1980</v>
      </c>
    </row>
    <row r="709" customFormat="false" ht="30" hidden="false" customHeight="false" outlineLevel="0" collapsed="false">
      <c r="A709" s="36" t="s">
        <v>582</v>
      </c>
      <c r="B709" s="18" t="s">
        <v>35</v>
      </c>
      <c r="C709" s="18" t="s">
        <v>188</v>
      </c>
      <c r="D709" s="18" t="s">
        <v>17</v>
      </c>
      <c r="E709" s="21" t="s">
        <v>583</v>
      </c>
      <c r="F709" s="18"/>
      <c r="G709" s="30" t="n">
        <f aca="false">G710</f>
        <v>2325</v>
      </c>
      <c r="H709" s="30" t="n">
        <f aca="false">H710</f>
        <v>1980</v>
      </c>
      <c r="I709" s="30" t="n">
        <f aca="false">I710</f>
        <v>1980</v>
      </c>
    </row>
    <row r="710" customFormat="false" ht="30" hidden="false" customHeight="false" outlineLevel="0" collapsed="false">
      <c r="A710" s="36" t="s">
        <v>584</v>
      </c>
      <c r="B710" s="18" t="s">
        <v>35</v>
      </c>
      <c r="C710" s="18" t="s">
        <v>188</v>
      </c>
      <c r="D710" s="18" t="s">
        <v>17</v>
      </c>
      <c r="E710" s="21" t="s">
        <v>585</v>
      </c>
      <c r="F710" s="18"/>
      <c r="G710" s="30" t="n">
        <f aca="false">G711</f>
        <v>2325</v>
      </c>
      <c r="H710" s="30" t="n">
        <f aca="false">H711</f>
        <v>1980</v>
      </c>
      <c r="I710" s="30" t="n">
        <f aca="false">I711</f>
        <v>1980</v>
      </c>
    </row>
    <row r="711" customFormat="false" ht="75" hidden="false" customHeight="false" outlineLevel="0" collapsed="false">
      <c r="A711" s="20" t="s">
        <v>586</v>
      </c>
      <c r="B711" s="18" t="s">
        <v>35</v>
      </c>
      <c r="C711" s="18" t="s">
        <v>188</v>
      </c>
      <c r="D711" s="18" t="s">
        <v>17</v>
      </c>
      <c r="E711" s="21" t="s">
        <v>587</v>
      </c>
      <c r="F711" s="18"/>
      <c r="G711" s="30" t="n">
        <f aca="false">G712</f>
        <v>2325</v>
      </c>
      <c r="H711" s="30" t="n">
        <f aca="false">H712</f>
        <v>1980</v>
      </c>
      <c r="I711" s="30" t="n">
        <f aca="false">I712</f>
        <v>1980</v>
      </c>
    </row>
    <row r="712" customFormat="false" ht="15" hidden="false" customHeight="false" outlineLevel="0" collapsed="false">
      <c r="A712" s="47" t="s">
        <v>150</v>
      </c>
      <c r="B712" s="18" t="s">
        <v>35</v>
      </c>
      <c r="C712" s="18" t="s">
        <v>188</v>
      </c>
      <c r="D712" s="18" t="s">
        <v>17</v>
      </c>
      <c r="E712" s="21" t="s">
        <v>587</v>
      </c>
      <c r="F712" s="45" t="s">
        <v>151</v>
      </c>
      <c r="G712" s="30" t="n">
        <f aca="false">G713</f>
        <v>2325</v>
      </c>
      <c r="H712" s="30" t="n">
        <f aca="false">H713</f>
        <v>1980</v>
      </c>
      <c r="I712" s="30" t="n">
        <f aca="false">I713</f>
        <v>1980</v>
      </c>
    </row>
    <row r="713" customFormat="false" ht="30" hidden="false" customHeight="false" outlineLevel="0" collapsed="false">
      <c r="A713" s="28" t="s">
        <v>152</v>
      </c>
      <c r="B713" s="18" t="s">
        <v>35</v>
      </c>
      <c r="C713" s="18" t="s">
        <v>188</v>
      </c>
      <c r="D713" s="18" t="s">
        <v>17</v>
      </c>
      <c r="E713" s="21" t="s">
        <v>587</v>
      </c>
      <c r="F713" s="45" t="s">
        <v>153</v>
      </c>
      <c r="G713" s="30" t="n">
        <f aca="false">1980+345</f>
        <v>2325</v>
      </c>
      <c r="H713" s="30" t="n">
        <v>1980</v>
      </c>
      <c r="I713" s="30" t="n">
        <v>1980</v>
      </c>
    </row>
    <row r="714" customFormat="false" ht="30" hidden="false" customHeight="false" outlineLevel="0" collapsed="false">
      <c r="A714" s="20" t="s">
        <v>48</v>
      </c>
      <c r="B714" s="18" t="s">
        <v>35</v>
      </c>
      <c r="C714" s="18" t="s">
        <v>188</v>
      </c>
      <c r="D714" s="18" t="s">
        <v>17</v>
      </c>
      <c r="E714" s="21" t="s">
        <v>49</v>
      </c>
      <c r="F714" s="24"/>
      <c r="G714" s="30" t="n">
        <f aca="false">G715</f>
        <v>14730</v>
      </c>
      <c r="H714" s="30" t="n">
        <f aca="false">H715</f>
        <v>15274</v>
      </c>
      <c r="I714" s="30" t="n">
        <f aca="false">I715</f>
        <v>15855</v>
      </c>
    </row>
    <row r="715" customFormat="false" ht="15" hidden="false" customHeight="false" outlineLevel="0" collapsed="false">
      <c r="A715" s="20" t="s">
        <v>50</v>
      </c>
      <c r="B715" s="18" t="s">
        <v>35</v>
      </c>
      <c r="C715" s="18" t="s">
        <v>188</v>
      </c>
      <c r="D715" s="18" t="s">
        <v>17</v>
      </c>
      <c r="E715" s="21" t="s">
        <v>51</v>
      </c>
      <c r="F715" s="24"/>
      <c r="G715" s="30" t="n">
        <f aca="false">G716</f>
        <v>14730</v>
      </c>
      <c r="H715" s="30" t="n">
        <f aca="false">H716</f>
        <v>15274</v>
      </c>
      <c r="I715" s="30" t="n">
        <f aca="false">I716</f>
        <v>15855</v>
      </c>
    </row>
    <row r="716" customFormat="false" ht="60" hidden="false" customHeight="false" outlineLevel="0" collapsed="false">
      <c r="A716" s="20" t="s">
        <v>52</v>
      </c>
      <c r="B716" s="18" t="s">
        <v>35</v>
      </c>
      <c r="C716" s="18" t="s">
        <v>188</v>
      </c>
      <c r="D716" s="18" t="s">
        <v>17</v>
      </c>
      <c r="E716" s="21" t="s">
        <v>53</v>
      </c>
      <c r="F716" s="24"/>
      <c r="G716" s="30" t="n">
        <f aca="false">G717</f>
        <v>14730</v>
      </c>
      <c r="H716" s="30" t="n">
        <f aca="false">H717</f>
        <v>15274</v>
      </c>
      <c r="I716" s="30" t="n">
        <f aca="false">I717</f>
        <v>15855</v>
      </c>
    </row>
    <row r="717" customFormat="false" ht="30" hidden="false" customHeight="false" outlineLevel="0" collapsed="false">
      <c r="A717" s="22" t="s">
        <v>588</v>
      </c>
      <c r="B717" s="18" t="s">
        <v>35</v>
      </c>
      <c r="C717" s="18" t="s">
        <v>188</v>
      </c>
      <c r="D717" s="18" t="s">
        <v>17</v>
      </c>
      <c r="E717" s="21" t="s">
        <v>589</v>
      </c>
      <c r="F717" s="24"/>
      <c r="G717" s="30" t="n">
        <f aca="false">G718+G720</f>
        <v>14730</v>
      </c>
      <c r="H717" s="30" t="n">
        <f aca="false">H718+H720</f>
        <v>15274</v>
      </c>
      <c r="I717" s="30" t="n">
        <f aca="false">I718+I720</f>
        <v>15855</v>
      </c>
    </row>
    <row r="718" customFormat="false" ht="30" hidden="false" customHeight="false" outlineLevel="0" collapsed="false">
      <c r="A718" s="23" t="s">
        <v>30</v>
      </c>
      <c r="B718" s="18" t="s">
        <v>35</v>
      </c>
      <c r="C718" s="18" t="s">
        <v>188</v>
      </c>
      <c r="D718" s="18" t="s">
        <v>17</v>
      </c>
      <c r="E718" s="21" t="s">
        <v>589</v>
      </c>
      <c r="F718" s="18" t="s">
        <v>31</v>
      </c>
      <c r="G718" s="30" t="n">
        <f aca="false">G719</f>
        <v>109.6</v>
      </c>
      <c r="H718" s="30" t="n">
        <f aca="false">H719</f>
        <v>113.7</v>
      </c>
      <c r="I718" s="30" t="n">
        <f aca="false">I719</f>
        <v>118</v>
      </c>
    </row>
    <row r="719" customFormat="false" ht="30" hidden="false" customHeight="false" outlineLevel="0" collapsed="false">
      <c r="A719" s="23" t="s">
        <v>32</v>
      </c>
      <c r="B719" s="18" t="s">
        <v>35</v>
      </c>
      <c r="C719" s="18" t="s">
        <v>188</v>
      </c>
      <c r="D719" s="18" t="s">
        <v>17</v>
      </c>
      <c r="E719" s="21" t="s">
        <v>589</v>
      </c>
      <c r="F719" s="18" t="s">
        <v>33</v>
      </c>
      <c r="G719" s="30" t="n">
        <v>109.6</v>
      </c>
      <c r="H719" s="30" t="n">
        <v>113.7</v>
      </c>
      <c r="I719" s="30" t="n">
        <v>118</v>
      </c>
    </row>
    <row r="720" customFormat="false" ht="15" hidden="false" customHeight="false" outlineLevel="0" collapsed="false">
      <c r="A720" s="47" t="s">
        <v>150</v>
      </c>
      <c r="B720" s="18" t="s">
        <v>35</v>
      </c>
      <c r="C720" s="18" t="s">
        <v>188</v>
      </c>
      <c r="D720" s="18" t="s">
        <v>17</v>
      </c>
      <c r="E720" s="21" t="s">
        <v>589</v>
      </c>
      <c r="F720" s="18" t="s">
        <v>151</v>
      </c>
      <c r="G720" s="30" t="n">
        <f aca="false">G721</f>
        <v>14620.4</v>
      </c>
      <c r="H720" s="30" t="n">
        <f aca="false">H721</f>
        <v>15160.3</v>
      </c>
      <c r="I720" s="30" t="n">
        <f aca="false">I721</f>
        <v>15737</v>
      </c>
    </row>
    <row r="721" customFormat="false" ht="30" hidden="false" customHeight="false" outlineLevel="0" collapsed="false">
      <c r="A721" s="28" t="s">
        <v>152</v>
      </c>
      <c r="B721" s="18" t="s">
        <v>35</v>
      </c>
      <c r="C721" s="18" t="s">
        <v>188</v>
      </c>
      <c r="D721" s="18" t="s">
        <v>17</v>
      </c>
      <c r="E721" s="21" t="s">
        <v>589</v>
      </c>
      <c r="F721" s="18" t="s">
        <v>153</v>
      </c>
      <c r="G721" s="30" t="n">
        <v>14620.4</v>
      </c>
      <c r="H721" s="30" t="n">
        <v>15160.3</v>
      </c>
      <c r="I721" s="30" t="n">
        <v>15737</v>
      </c>
    </row>
    <row r="722" customFormat="false" ht="15" hidden="false" customHeight="false" outlineLevel="0" collapsed="false">
      <c r="A722" s="20" t="s">
        <v>590</v>
      </c>
      <c r="B722" s="18" t="s">
        <v>35</v>
      </c>
      <c r="C722" s="18" t="s">
        <v>188</v>
      </c>
      <c r="D722" s="18" t="s">
        <v>17</v>
      </c>
      <c r="E722" s="21" t="s">
        <v>591</v>
      </c>
      <c r="F722" s="18"/>
      <c r="G722" s="30" t="n">
        <f aca="false">G728+G733+G723</f>
        <v>1994</v>
      </c>
      <c r="H722" s="30" t="n">
        <f aca="false">H728+H733+H723</f>
        <v>3723</v>
      </c>
      <c r="I722" s="30" t="n">
        <f aca="false">I728+I733+I723</f>
        <v>193</v>
      </c>
    </row>
    <row r="723" customFormat="false" ht="45" hidden="false" customHeight="false" outlineLevel="0" collapsed="false">
      <c r="A723" s="23" t="s">
        <v>592</v>
      </c>
      <c r="B723" s="18" t="s">
        <v>35</v>
      </c>
      <c r="C723" s="18" t="s">
        <v>188</v>
      </c>
      <c r="D723" s="18" t="s">
        <v>17</v>
      </c>
      <c r="E723" s="21" t="s">
        <v>593</v>
      </c>
      <c r="F723" s="18"/>
      <c r="G723" s="30" t="n">
        <f aca="false">G724</f>
        <v>600</v>
      </c>
      <c r="H723" s="30" t="n">
        <f aca="false">H724</f>
        <v>2298</v>
      </c>
      <c r="I723" s="30" t="n">
        <f aca="false">I724</f>
        <v>0</v>
      </c>
    </row>
    <row r="724" customFormat="false" ht="45" hidden="false" customHeight="false" outlineLevel="0" collapsed="false">
      <c r="A724" s="23" t="s">
        <v>594</v>
      </c>
      <c r="B724" s="18" t="s">
        <v>35</v>
      </c>
      <c r="C724" s="18" t="s">
        <v>188</v>
      </c>
      <c r="D724" s="18" t="s">
        <v>17</v>
      </c>
      <c r="E724" s="21" t="s">
        <v>595</v>
      </c>
      <c r="F724" s="18"/>
      <c r="G724" s="30" t="n">
        <f aca="false">G725</f>
        <v>600</v>
      </c>
      <c r="H724" s="30" t="n">
        <f aca="false">H725</f>
        <v>2298</v>
      </c>
      <c r="I724" s="30" t="n">
        <f aca="false">I725</f>
        <v>0</v>
      </c>
    </row>
    <row r="725" customFormat="false" ht="45" hidden="false" customHeight="false" outlineLevel="0" collapsed="false">
      <c r="A725" s="23" t="s">
        <v>596</v>
      </c>
      <c r="B725" s="18" t="s">
        <v>35</v>
      </c>
      <c r="C725" s="18" t="s">
        <v>188</v>
      </c>
      <c r="D725" s="18" t="s">
        <v>17</v>
      </c>
      <c r="E725" s="21" t="s">
        <v>597</v>
      </c>
      <c r="F725" s="18"/>
      <c r="G725" s="30" t="n">
        <f aca="false">G726</f>
        <v>600</v>
      </c>
      <c r="H725" s="30" t="n">
        <f aca="false">H726</f>
        <v>2298</v>
      </c>
      <c r="I725" s="30" t="n">
        <f aca="false">I726</f>
        <v>0</v>
      </c>
    </row>
    <row r="726" customFormat="false" ht="45" hidden="false" customHeight="false" outlineLevel="0" collapsed="false">
      <c r="A726" s="23" t="s">
        <v>381</v>
      </c>
      <c r="B726" s="18" t="s">
        <v>35</v>
      </c>
      <c r="C726" s="18" t="s">
        <v>188</v>
      </c>
      <c r="D726" s="18" t="s">
        <v>17</v>
      </c>
      <c r="E726" s="21" t="s">
        <v>597</v>
      </c>
      <c r="F726" s="18" t="s">
        <v>382</v>
      </c>
      <c r="G726" s="30" t="n">
        <f aca="false">G727</f>
        <v>600</v>
      </c>
      <c r="H726" s="30" t="n">
        <f aca="false">H727</f>
        <v>2298</v>
      </c>
      <c r="I726" s="30" t="n">
        <f aca="false">I727</f>
        <v>0</v>
      </c>
    </row>
    <row r="727" customFormat="false" ht="15" hidden="false" customHeight="false" outlineLevel="0" collapsed="false">
      <c r="A727" s="23" t="s">
        <v>383</v>
      </c>
      <c r="B727" s="18" t="s">
        <v>35</v>
      </c>
      <c r="C727" s="18" t="s">
        <v>188</v>
      </c>
      <c r="D727" s="18" t="s">
        <v>17</v>
      </c>
      <c r="E727" s="21" t="s">
        <v>597</v>
      </c>
      <c r="F727" s="18" t="s">
        <v>384</v>
      </c>
      <c r="G727" s="30" t="n">
        <v>600</v>
      </c>
      <c r="H727" s="30" t="n">
        <f aca="false">600+1698</f>
        <v>2298</v>
      </c>
      <c r="I727" s="30" t="n">
        <v>0</v>
      </c>
    </row>
    <row r="728" customFormat="false" ht="15" hidden="false" customHeight="false" outlineLevel="0" collapsed="false">
      <c r="A728" s="20" t="s">
        <v>598</v>
      </c>
      <c r="B728" s="18" t="s">
        <v>35</v>
      </c>
      <c r="C728" s="18" t="s">
        <v>188</v>
      </c>
      <c r="D728" s="18" t="s">
        <v>17</v>
      </c>
      <c r="E728" s="21" t="s">
        <v>599</v>
      </c>
      <c r="F728" s="18"/>
      <c r="G728" s="30" t="n">
        <f aca="false">G729</f>
        <v>193</v>
      </c>
      <c r="H728" s="30" t="n">
        <f aca="false">H729</f>
        <v>193</v>
      </c>
      <c r="I728" s="30" t="n">
        <f aca="false">I729</f>
        <v>193</v>
      </c>
    </row>
    <row r="729" customFormat="false" ht="45" hidden="false" customHeight="false" outlineLevel="0" collapsed="false">
      <c r="A729" s="20" t="s">
        <v>600</v>
      </c>
      <c r="B729" s="18" t="s">
        <v>35</v>
      </c>
      <c r="C729" s="18" t="s">
        <v>188</v>
      </c>
      <c r="D729" s="18" t="s">
        <v>17</v>
      </c>
      <c r="E729" s="21" t="s">
        <v>601</v>
      </c>
      <c r="F729" s="18"/>
      <c r="G729" s="30" t="n">
        <f aca="false">G730</f>
        <v>193</v>
      </c>
      <c r="H729" s="30" t="n">
        <f aca="false">H730</f>
        <v>193</v>
      </c>
      <c r="I729" s="30" t="n">
        <f aca="false">I730</f>
        <v>193</v>
      </c>
    </row>
    <row r="730" customFormat="false" ht="30" hidden="false" customHeight="false" outlineLevel="0" collapsed="false">
      <c r="A730" s="20" t="s">
        <v>602</v>
      </c>
      <c r="B730" s="18" t="s">
        <v>35</v>
      </c>
      <c r="C730" s="18" t="s">
        <v>188</v>
      </c>
      <c r="D730" s="18" t="s">
        <v>17</v>
      </c>
      <c r="E730" s="21" t="s">
        <v>603</v>
      </c>
      <c r="F730" s="24"/>
      <c r="G730" s="30" t="n">
        <f aca="false">G731</f>
        <v>193</v>
      </c>
      <c r="H730" s="30" t="n">
        <f aca="false">H731</f>
        <v>193</v>
      </c>
      <c r="I730" s="30" t="n">
        <f aca="false">I731</f>
        <v>193</v>
      </c>
    </row>
    <row r="731" customFormat="false" ht="15" hidden="false" customHeight="false" outlineLevel="0" collapsed="false">
      <c r="A731" s="25" t="s">
        <v>150</v>
      </c>
      <c r="B731" s="18" t="s">
        <v>35</v>
      </c>
      <c r="C731" s="18" t="s">
        <v>188</v>
      </c>
      <c r="D731" s="18" t="s">
        <v>17</v>
      </c>
      <c r="E731" s="21" t="s">
        <v>603</v>
      </c>
      <c r="F731" s="18" t="s">
        <v>151</v>
      </c>
      <c r="G731" s="30" t="n">
        <f aca="false">G732</f>
        <v>193</v>
      </c>
      <c r="H731" s="30" t="n">
        <f aca="false">H732</f>
        <v>193</v>
      </c>
      <c r="I731" s="30" t="n">
        <f aca="false">I732</f>
        <v>193</v>
      </c>
    </row>
    <row r="732" customFormat="false" ht="30" hidden="false" customHeight="false" outlineLevel="0" collapsed="false">
      <c r="A732" s="28" t="s">
        <v>152</v>
      </c>
      <c r="B732" s="18" t="s">
        <v>35</v>
      </c>
      <c r="C732" s="18" t="s">
        <v>188</v>
      </c>
      <c r="D732" s="18" t="s">
        <v>17</v>
      </c>
      <c r="E732" s="21" t="s">
        <v>603</v>
      </c>
      <c r="F732" s="18" t="s">
        <v>153</v>
      </c>
      <c r="G732" s="30" t="n">
        <f aca="false">309-118+4-2</f>
        <v>193</v>
      </c>
      <c r="H732" s="30" t="n">
        <f aca="false">309-118+4-2</f>
        <v>193</v>
      </c>
      <c r="I732" s="30" t="n">
        <f aca="false">309-118+4-2</f>
        <v>193</v>
      </c>
    </row>
    <row r="733" customFormat="false" ht="45" hidden="false" customHeight="false" outlineLevel="0" collapsed="false">
      <c r="A733" s="20" t="s">
        <v>604</v>
      </c>
      <c r="B733" s="18" t="s">
        <v>35</v>
      </c>
      <c r="C733" s="18" t="s">
        <v>188</v>
      </c>
      <c r="D733" s="18" t="s">
        <v>17</v>
      </c>
      <c r="E733" s="21" t="s">
        <v>605</v>
      </c>
      <c r="F733" s="18"/>
      <c r="G733" s="30" t="n">
        <f aca="false">G734</f>
        <v>1201</v>
      </c>
      <c r="H733" s="30" t="n">
        <f aca="false">H734</f>
        <v>1232</v>
      </c>
      <c r="I733" s="30" t="n">
        <f aca="false">I734</f>
        <v>0</v>
      </c>
    </row>
    <row r="734" customFormat="false" ht="90" hidden="false" customHeight="false" outlineLevel="0" collapsed="false">
      <c r="A734" s="29" t="s">
        <v>606</v>
      </c>
      <c r="B734" s="18" t="s">
        <v>35</v>
      </c>
      <c r="C734" s="18" t="s">
        <v>188</v>
      </c>
      <c r="D734" s="18" t="s">
        <v>17</v>
      </c>
      <c r="E734" s="21" t="s">
        <v>607</v>
      </c>
      <c r="F734" s="18"/>
      <c r="G734" s="30" t="n">
        <f aca="false">G740+G735</f>
        <v>1201</v>
      </c>
      <c r="H734" s="30" t="n">
        <f aca="false">H740+H735</f>
        <v>1232</v>
      </c>
      <c r="I734" s="30" t="n">
        <f aca="false">I740+I735</f>
        <v>0</v>
      </c>
    </row>
    <row r="735" customFormat="false" ht="60" hidden="false" customHeight="false" outlineLevel="0" collapsed="false">
      <c r="A735" s="23" t="s">
        <v>608</v>
      </c>
      <c r="B735" s="18" t="s">
        <v>35</v>
      </c>
      <c r="C735" s="18" t="s">
        <v>188</v>
      </c>
      <c r="D735" s="18" t="s">
        <v>17</v>
      </c>
      <c r="E735" s="21" t="s">
        <v>609</v>
      </c>
      <c r="F735" s="18"/>
      <c r="G735" s="30" t="n">
        <f aca="false">G736+G738</f>
        <v>1201</v>
      </c>
      <c r="H735" s="30" t="n">
        <f aca="false">H736+H738</f>
        <v>0</v>
      </c>
      <c r="I735" s="30" t="n">
        <f aca="false">I736+I738</f>
        <v>0</v>
      </c>
    </row>
    <row r="736" customFormat="false" ht="30" hidden="false" customHeight="false" outlineLevel="0" collapsed="false">
      <c r="A736" s="23" t="s">
        <v>30</v>
      </c>
      <c r="B736" s="18" t="s">
        <v>35</v>
      </c>
      <c r="C736" s="18" t="s">
        <v>188</v>
      </c>
      <c r="D736" s="18" t="s">
        <v>17</v>
      </c>
      <c r="E736" s="21" t="s">
        <v>609</v>
      </c>
      <c r="F736" s="18" t="s">
        <v>31</v>
      </c>
      <c r="G736" s="30" t="n">
        <f aca="false">G737</f>
        <v>17.5</v>
      </c>
      <c r="H736" s="30" t="n">
        <f aca="false">H737</f>
        <v>0</v>
      </c>
      <c r="I736" s="30" t="n">
        <f aca="false">I737</f>
        <v>0</v>
      </c>
    </row>
    <row r="737" customFormat="false" ht="30" hidden="false" customHeight="false" outlineLevel="0" collapsed="false">
      <c r="A737" s="23" t="s">
        <v>32</v>
      </c>
      <c r="B737" s="18" t="s">
        <v>35</v>
      </c>
      <c r="C737" s="18" t="s">
        <v>188</v>
      </c>
      <c r="D737" s="18" t="s">
        <v>17</v>
      </c>
      <c r="E737" s="21" t="s">
        <v>609</v>
      </c>
      <c r="F737" s="18" t="s">
        <v>33</v>
      </c>
      <c r="G737" s="30" t="n">
        <v>17.5</v>
      </c>
      <c r="H737" s="30" t="n">
        <v>0</v>
      </c>
      <c r="I737" s="30" t="n">
        <v>0</v>
      </c>
    </row>
    <row r="738" customFormat="false" ht="15" hidden="false" customHeight="false" outlineLevel="0" collapsed="false">
      <c r="A738" s="25" t="s">
        <v>150</v>
      </c>
      <c r="B738" s="18" t="s">
        <v>35</v>
      </c>
      <c r="C738" s="18" t="s">
        <v>188</v>
      </c>
      <c r="D738" s="18" t="s">
        <v>17</v>
      </c>
      <c r="E738" s="21" t="s">
        <v>609</v>
      </c>
      <c r="F738" s="18" t="s">
        <v>151</v>
      </c>
      <c r="G738" s="30" t="n">
        <f aca="false">G739</f>
        <v>1183.5</v>
      </c>
      <c r="H738" s="30" t="n">
        <f aca="false">H739</f>
        <v>0</v>
      </c>
      <c r="I738" s="30" t="n">
        <f aca="false">I739</f>
        <v>0</v>
      </c>
    </row>
    <row r="739" customFormat="false" ht="30" hidden="false" customHeight="false" outlineLevel="0" collapsed="false">
      <c r="A739" s="28" t="s">
        <v>152</v>
      </c>
      <c r="B739" s="18" t="s">
        <v>35</v>
      </c>
      <c r="C739" s="18" t="s">
        <v>188</v>
      </c>
      <c r="D739" s="18" t="s">
        <v>17</v>
      </c>
      <c r="E739" s="21" t="s">
        <v>609</v>
      </c>
      <c r="F739" s="18" t="s">
        <v>153</v>
      </c>
      <c r="G739" s="30" t="n">
        <v>1183.5</v>
      </c>
      <c r="H739" s="30" t="n">
        <v>0</v>
      </c>
      <c r="I739" s="30" t="n">
        <v>0</v>
      </c>
    </row>
    <row r="740" customFormat="false" ht="75" hidden="false" customHeight="false" outlineLevel="0" collapsed="false">
      <c r="A740" s="20" t="s">
        <v>610</v>
      </c>
      <c r="B740" s="18" t="s">
        <v>35</v>
      </c>
      <c r="C740" s="18" t="s">
        <v>188</v>
      </c>
      <c r="D740" s="18" t="s">
        <v>17</v>
      </c>
      <c r="E740" s="21" t="s">
        <v>611</v>
      </c>
      <c r="F740" s="18"/>
      <c r="G740" s="30" t="n">
        <f aca="false">G741</f>
        <v>0</v>
      </c>
      <c r="H740" s="30" t="n">
        <f aca="false">H741</f>
        <v>1232</v>
      </c>
      <c r="I740" s="30" t="n">
        <f aca="false">I741</f>
        <v>0</v>
      </c>
    </row>
    <row r="741" customFormat="false" ht="45" hidden="false" customHeight="false" outlineLevel="0" collapsed="false">
      <c r="A741" s="23" t="s">
        <v>381</v>
      </c>
      <c r="B741" s="18" t="s">
        <v>35</v>
      </c>
      <c r="C741" s="18" t="s">
        <v>188</v>
      </c>
      <c r="D741" s="18" t="s">
        <v>17</v>
      </c>
      <c r="E741" s="21" t="s">
        <v>611</v>
      </c>
      <c r="F741" s="18" t="s">
        <v>382</v>
      </c>
      <c r="G741" s="30" t="n">
        <f aca="false">G742</f>
        <v>0</v>
      </c>
      <c r="H741" s="30" t="n">
        <f aca="false">H742</f>
        <v>1232</v>
      </c>
      <c r="I741" s="30" t="n">
        <f aca="false">I742</f>
        <v>0</v>
      </c>
    </row>
    <row r="742" customFormat="false" ht="15" hidden="false" customHeight="false" outlineLevel="0" collapsed="false">
      <c r="A742" s="23" t="s">
        <v>383</v>
      </c>
      <c r="B742" s="18" t="s">
        <v>35</v>
      </c>
      <c r="C742" s="18" t="s">
        <v>188</v>
      </c>
      <c r="D742" s="18" t="s">
        <v>17</v>
      </c>
      <c r="E742" s="21" t="s">
        <v>611</v>
      </c>
      <c r="F742" s="18" t="s">
        <v>384</v>
      </c>
      <c r="G742" s="30" t="n">
        <v>0</v>
      </c>
      <c r="H742" s="30" t="n">
        <v>1232</v>
      </c>
      <c r="I742" s="30" t="n">
        <v>0</v>
      </c>
    </row>
    <row r="743" customFormat="false" ht="15" hidden="false" customHeight="false" outlineLevel="0" collapsed="false">
      <c r="A743" s="25" t="s">
        <v>612</v>
      </c>
      <c r="B743" s="18" t="s">
        <v>35</v>
      </c>
      <c r="C743" s="18" t="s">
        <v>188</v>
      </c>
      <c r="D743" s="18" t="s">
        <v>47</v>
      </c>
      <c r="E743" s="18"/>
      <c r="F743" s="18"/>
      <c r="G743" s="19" t="n">
        <f aca="false">G744</f>
        <v>11258.1</v>
      </c>
      <c r="H743" s="19" t="n">
        <f aca="false">H744</f>
        <v>8672</v>
      </c>
      <c r="I743" s="19" t="n">
        <f aca="false">I744</f>
        <v>11299</v>
      </c>
    </row>
    <row r="744" customFormat="false" ht="15" hidden="false" customHeight="false" outlineLevel="0" collapsed="false">
      <c r="A744" s="20" t="s">
        <v>590</v>
      </c>
      <c r="B744" s="18" t="s">
        <v>35</v>
      </c>
      <c r="C744" s="18" t="s">
        <v>188</v>
      </c>
      <c r="D744" s="18" t="s">
        <v>47</v>
      </c>
      <c r="E744" s="21" t="s">
        <v>591</v>
      </c>
      <c r="F744" s="18"/>
      <c r="G744" s="19" t="n">
        <f aca="false">G745+G750</f>
        <v>11258.1</v>
      </c>
      <c r="H744" s="19" t="n">
        <f aca="false">H745+H750</f>
        <v>8672</v>
      </c>
      <c r="I744" s="19" t="n">
        <f aca="false">I745+I750</f>
        <v>11299</v>
      </c>
    </row>
    <row r="745" customFormat="false" ht="15" hidden="false" customHeight="false" outlineLevel="0" collapsed="false">
      <c r="A745" s="20" t="s">
        <v>613</v>
      </c>
      <c r="B745" s="18" t="s">
        <v>35</v>
      </c>
      <c r="C745" s="18" t="s">
        <v>188</v>
      </c>
      <c r="D745" s="18" t="s">
        <v>47</v>
      </c>
      <c r="E745" s="21" t="s">
        <v>614</v>
      </c>
      <c r="F745" s="18"/>
      <c r="G745" s="30" t="n">
        <f aca="false">G746</f>
        <v>1637.1</v>
      </c>
      <c r="H745" s="30" t="n">
        <f aca="false">H746</f>
        <v>3252</v>
      </c>
      <c r="I745" s="30" t="n">
        <f aca="false">I746</f>
        <v>3169</v>
      </c>
    </row>
    <row r="746" customFormat="false" ht="60" hidden="false" customHeight="false" outlineLevel="0" collapsed="false">
      <c r="A746" s="48" t="s">
        <v>615</v>
      </c>
      <c r="B746" s="18" t="s">
        <v>35</v>
      </c>
      <c r="C746" s="18" t="s">
        <v>188</v>
      </c>
      <c r="D746" s="18" t="s">
        <v>47</v>
      </c>
      <c r="E746" s="21" t="s">
        <v>616</v>
      </c>
      <c r="F746" s="45"/>
      <c r="G746" s="30" t="n">
        <f aca="false">G747</f>
        <v>1637.1</v>
      </c>
      <c r="H746" s="30" t="n">
        <f aca="false">H747</f>
        <v>3252</v>
      </c>
      <c r="I746" s="30" t="n">
        <f aca="false">I747</f>
        <v>3169</v>
      </c>
    </row>
    <row r="747" customFormat="false" ht="30" hidden="false" customHeight="false" outlineLevel="0" collapsed="false">
      <c r="A747" s="20" t="s">
        <v>617</v>
      </c>
      <c r="B747" s="18" t="s">
        <v>35</v>
      </c>
      <c r="C747" s="18" t="s">
        <v>188</v>
      </c>
      <c r="D747" s="18" t="s">
        <v>47</v>
      </c>
      <c r="E747" s="21" t="s">
        <v>618</v>
      </c>
      <c r="F747" s="45"/>
      <c r="G747" s="30" t="n">
        <f aca="false">G748</f>
        <v>1637.1</v>
      </c>
      <c r="H747" s="30" t="n">
        <f aca="false">H748</f>
        <v>3252</v>
      </c>
      <c r="I747" s="30" t="n">
        <f aca="false">I748</f>
        <v>3169</v>
      </c>
    </row>
    <row r="748" customFormat="false" ht="15" hidden="false" customHeight="false" outlineLevel="0" collapsed="false">
      <c r="A748" s="25" t="s">
        <v>150</v>
      </c>
      <c r="B748" s="18" t="s">
        <v>35</v>
      </c>
      <c r="C748" s="18" t="s">
        <v>188</v>
      </c>
      <c r="D748" s="18" t="s">
        <v>47</v>
      </c>
      <c r="E748" s="21" t="s">
        <v>618</v>
      </c>
      <c r="F748" s="18" t="s">
        <v>151</v>
      </c>
      <c r="G748" s="30" t="n">
        <f aca="false">G749</f>
        <v>1637.1</v>
      </c>
      <c r="H748" s="30" t="n">
        <f aca="false">H749</f>
        <v>3252</v>
      </c>
      <c r="I748" s="30" t="n">
        <f aca="false">I749</f>
        <v>3169</v>
      </c>
    </row>
    <row r="749" customFormat="false" ht="30" hidden="false" customHeight="false" outlineLevel="0" collapsed="false">
      <c r="A749" s="28" t="s">
        <v>152</v>
      </c>
      <c r="B749" s="18" t="s">
        <v>35</v>
      </c>
      <c r="C749" s="18" t="s">
        <v>188</v>
      </c>
      <c r="D749" s="18" t="s">
        <v>47</v>
      </c>
      <c r="E749" s="21" t="s">
        <v>618</v>
      </c>
      <c r="F749" s="18" t="s">
        <v>153</v>
      </c>
      <c r="G749" s="30" t="n">
        <f aca="false">893.9+743.2</f>
        <v>1637.1</v>
      </c>
      <c r="H749" s="30" t="n">
        <f aca="false">1797+1455</f>
        <v>3252</v>
      </c>
      <c r="I749" s="30" t="n">
        <f aca="false">1748+1421</f>
        <v>3169</v>
      </c>
    </row>
    <row r="750" customFormat="false" ht="60" hidden="false" customHeight="false" outlineLevel="0" collapsed="false">
      <c r="A750" s="20" t="s">
        <v>619</v>
      </c>
      <c r="B750" s="18" t="s">
        <v>35</v>
      </c>
      <c r="C750" s="18" t="s">
        <v>188</v>
      </c>
      <c r="D750" s="18" t="s">
        <v>47</v>
      </c>
      <c r="E750" s="21" t="s">
        <v>620</v>
      </c>
      <c r="F750" s="45"/>
      <c r="G750" s="30" t="n">
        <f aca="false">G751</f>
        <v>9621</v>
      </c>
      <c r="H750" s="30" t="n">
        <f aca="false">H751</f>
        <v>5420</v>
      </c>
      <c r="I750" s="30" t="n">
        <f aca="false">I751</f>
        <v>8130</v>
      </c>
    </row>
    <row r="751" customFormat="false" ht="75" hidden="false" customHeight="false" outlineLevel="0" collapsed="false">
      <c r="A751" s="20" t="s">
        <v>621</v>
      </c>
      <c r="B751" s="18" t="s">
        <v>35</v>
      </c>
      <c r="C751" s="18" t="s">
        <v>188</v>
      </c>
      <c r="D751" s="18" t="s">
        <v>47</v>
      </c>
      <c r="E751" s="21" t="s">
        <v>622</v>
      </c>
      <c r="F751" s="45"/>
      <c r="G751" s="30" t="n">
        <f aca="false">G752</f>
        <v>9621</v>
      </c>
      <c r="H751" s="30" t="n">
        <f aca="false">H752</f>
        <v>5420</v>
      </c>
      <c r="I751" s="30" t="n">
        <f aca="false">I752</f>
        <v>8130</v>
      </c>
    </row>
    <row r="752" customFormat="false" ht="75" hidden="false" customHeight="false" outlineLevel="0" collapsed="false">
      <c r="A752" s="20" t="s">
        <v>623</v>
      </c>
      <c r="B752" s="18" t="s">
        <v>35</v>
      </c>
      <c r="C752" s="18" t="s">
        <v>188</v>
      </c>
      <c r="D752" s="18" t="s">
        <v>47</v>
      </c>
      <c r="E752" s="21" t="s">
        <v>624</v>
      </c>
      <c r="F752" s="45"/>
      <c r="G752" s="30" t="n">
        <f aca="false">G753</f>
        <v>9621</v>
      </c>
      <c r="H752" s="30" t="n">
        <f aca="false">H753</f>
        <v>5420</v>
      </c>
      <c r="I752" s="30" t="n">
        <f aca="false">I753</f>
        <v>8130</v>
      </c>
    </row>
    <row r="753" customFormat="false" ht="45" hidden="false" customHeight="false" outlineLevel="0" collapsed="false">
      <c r="A753" s="23" t="s">
        <v>381</v>
      </c>
      <c r="B753" s="18" t="s">
        <v>35</v>
      </c>
      <c r="C753" s="18" t="s">
        <v>188</v>
      </c>
      <c r="D753" s="18" t="s">
        <v>47</v>
      </c>
      <c r="E753" s="21" t="s">
        <v>624</v>
      </c>
      <c r="F753" s="18" t="s">
        <v>382</v>
      </c>
      <c r="G753" s="30" t="n">
        <f aca="false">G754</f>
        <v>9621</v>
      </c>
      <c r="H753" s="30" t="n">
        <f aca="false">H754</f>
        <v>5420</v>
      </c>
      <c r="I753" s="30" t="n">
        <f aca="false">I754</f>
        <v>8130</v>
      </c>
    </row>
    <row r="754" customFormat="false" ht="15" hidden="false" customHeight="false" outlineLevel="0" collapsed="false">
      <c r="A754" s="23" t="s">
        <v>383</v>
      </c>
      <c r="B754" s="18" t="s">
        <v>35</v>
      </c>
      <c r="C754" s="18" t="s">
        <v>188</v>
      </c>
      <c r="D754" s="18" t="s">
        <v>47</v>
      </c>
      <c r="E754" s="21" t="s">
        <v>624</v>
      </c>
      <c r="F754" s="18" t="s">
        <v>384</v>
      </c>
      <c r="G754" s="30" t="n">
        <f aca="false">8130+813+678</f>
        <v>9621</v>
      </c>
      <c r="H754" s="30" t="n">
        <v>5420</v>
      </c>
      <c r="I754" s="30" t="n">
        <v>8130</v>
      </c>
    </row>
    <row r="755" customFormat="false" ht="15" hidden="false" customHeight="false" outlineLevel="0" collapsed="false">
      <c r="A755" s="17" t="s">
        <v>625</v>
      </c>
      <c r="B755" s="18" t="s">
        <v>35</v>
      </c>
      <c r="C755" s="18" t="s">
        <v>81</v>
      </c>
      <c r="D755" s="18"/>
      <c r="E755" s="18"/>
      <c r="F755" s="18"/>
      <c r="G755" s="19" t="n">
        <f aca="false">G756+G780</f>
        <v>74744</v>
      </c>
      <c r="H755" s="19" t="n">
        <f aca="false">H756+H780</f>
        <v>67904.4</v>
      </c>
      <c r="I755" s="19" t="n">
        <f aca="false">I756+I780</f>
        <v>68075.1</v>
      </c>
    </row>
    <row r="756" customFormat="false" ht="15" hidden="false" customHeight="false" outlineLevel="0" collapsed="false">
      <c r="A756" s="25" t="s">
        <v>626</v>
      </c>
      <c r="B756" s="18" t="s">
        <v>35</v>
      </c>
      <c r="C756" s="18" t="s">
        <v>81</v>
      </c>
      <c r="D756" s="18" t="s">
        <v>15</v>
      </c>
      <c r="E756" s="18"/>
      <c r="F756" s="18"/>
      <c r="G756" s="19" t="n">
        <f aca="false">G757+G774+G768</f>
        <v>18953.5</v>
      </c>
      <c r="H756" s="19" t="n">
        <f aca="false">H757+H774+H768</f>
        <v>15390</v>
      </c>
      <c r="I756" s="19" t="n">
        <f aca="false">I757+I774+I768</f>
        <v>15400</v>
      </c>
    </row>
    <row r="757" customFormat="false" ht="15" hidden="false" customHeight="false" outlineLevel="0" collapsed="false">
      <c r="A757" s="20" t="s">
        <v>627</v>
      </c>
      <c r="B757" s="18" t="s">
        <v>35</v>
      </c>
      <c r="C757" s="18" t="s">
        <v>81</v>
      </c>
      <c r="D757" s="18" t="s">
        <v>15</v>
      </c>
      <c r="E757" s="21" t="s">
        <v>628</v>
      </c>
      <c r="F757" s="18"/>
      <c r="G757" s="19" t="n">
        <f aca="false">G758</f>
        <v>15340</v>
      </c>
      <c r="H757" s="19" t="n">
        <f aca="false">H758</f>
        <v>15390</v>
      </c>
      <c r="I757" s="19" t="n">
        <f aca="false">I758</f>
        <v>15400</v>
      </c>
    </row>
    <row r="758" customFormat="false" ht="15" hidden="false" customHeight="false" outlineLevel="0" collapsed="false">
      <c r="A758" s="20" t="s">
        <v>629</v>
      </c>
      <c r="B758" s="18" t="s">
        <v>35</v>
      </c>
      <c r="C758" s="18" t="s">
        <v>81</v>
      </c>
      <c r="D758" s="18" t="s">
        <v>15</v>
      </c>
      <c r="E758" s="21" t="s">
        <v>630</v>
      </c>
      <c r="F758" s="18"/>
      <c r="G758" s="19" t="n">
        <f aca="false">G759</f>
        <v>15340</v>
      </c>
      <c r="H758" s="19" t="n">
        <f aca="false">H759</f>
        <v>15390</v>
      </c>
      <c r="I758" s="19" t="n">
        <f aca="false">I759</f>
        <v>15400</v>
      </c>
    </row>
    <row r="759" customFormat="false" ht="45" hidden="false" customHeight="false" outlineLevel="0" collapsed="false">
      <c r="A759" s="20" t="s">
        <v>631</v>
      </c>
      <c r="B759" s="18" t="s">
        <v>35</v>
      </c>
      <c r="C759" s="18" t="s">
        <v>81</v>
      </c>
      <c r="D759" s="18" t="s">
        <v>15</v>
      </c>
      <c r="E759" s="21" t="s">
        <v>632</v>
      </c>
      <c r="F759" s="18"/>
      <c r="G759" s="19" t="n">
        <f aca="false">G760+G765</f>
        <v>15340</v>
      </c>
      <c r="H759" s="19" t="n">
        <f aca="false">H760+H765</f>
        <v>15390</v>
      </c>
      <c r="I759" s="19" t="n">
        <f aca="false">I760+I765</f>
        <v>15400</v>
      </c>
    </row>
    <row r="760" customFormat="false" ht="30" hidden="false" customHeight="false" outlineLevel="0" collapsed="false">
      <c r="A760" s="22" t="s">
        <v>633</v>
      </c>
      <c r="B760" s="18" t="s">
        <v>35</v>
      </c>
      <c r="C760" s="18" t="s">
        <v>81</v>
      </c>
      <c r="D760" s="18" t="s">
        <v>15</v>
      </c>
      <c r="E760" s="21" t="s">
        <v>634</v>
      </c>
      <c r="F760" s="18"/>
      <c r="G760" s="19" t="n">
        <f aca="false">G761+G763</f>
        <v>2500</v>
      </c>
      <c r="H760" s="19" t="n">
        <f aca="false">H761+H763</f>
        <v>2500</v>
      </c>
      <c r="I760" s="19" t="n">
        <f aca="false">I761+I763</f>
        <v>2500</v>
      </c>
    </row>
    <row r="761" customFormat="false" ht="30" hidden="false" customHeight="false" outlineLevel="0" collapsed="false">
      <c r="A761" s="23" t="s">
        <v>30</v>
      </c>
      <c r="B761" s="18" t="s">
        <v>35</v>
      </c>
      <c r="C761" s="18" t="s">
        <v>81</v>
      </c>
      <c r="D761" s="18" t="s">
        <v>15</v>
      </c>
      <c r="E761" s="21" t="s">
        <v>634</v>
      </c>
      <c r="F761" s="18" t="s">
        <v>31</v>
      </c>
      <c r="G761" s="19" t="n">
        <f aca="false">G762</f>
        <v>300</v>
      </c>
      <c r="H761" s="19" t="n">
        <f aca="false">H762</f>
        <v>300</v>
      </c>
      <c r="I761" s="19" t="n">
        <f aca="false">I762</f>
        <v>300</v>
      </c>
    </row>
    <row r="762" customFormat="false" ht="30" hidden="false" customHeight="false" outlineLevel="0" collapsed="false">
      <c r="A762" s="23" t="s">
        <v>32</v>
      </c>
      <c r="B762" s="18" t="s">
        <v>35</v>
      </c>
      <c r="C762" s="18" t="s">
        <v>81</v>
      </c>
      <c r="D762" s="18" t="s">
        <v>15</v>
      </c>
      <c r="E762" s="21" t="s">
        <v>634</v>
      </c>
      <c r="F762" s="18" t="s">
        <v>33</v>
      </c>
      <c r="G762" s="19" t="n">
        <f aca="false">500-200</f>
        <v>300</v>
      </c>
      <c r="H762" s="19" t="n">
        <f aca="false">544-244</f>
        <v>300</v>
      </c>
      <c r="I762" s="19" t="n">
        <f aca="false">566-266</f>
        <v>300</v>
      </c>
    </row>
    <row r="763" customFormat="false" ht="30" hidden="false" customHeight="false" outlineLevel="0" collapsed="false">
      <c r="A763" s="23" t="s">
        <v>119</v>
      </c>
      <c r="B763" s="18" t="s">
        <v>35</v>
      </c>
      <c r="C763" s="18" t="s">
        <v>81</v>
      </c>
      <c r="D763" s="18" t="s">
        <v>15</v>
      </c>
      <c r="E763" s="21" t="s">
        <v>634</v>
      </c>
      <c r="F763" s="18" t="s">
        <v>120</v>
      </c>
      <c r="G763" s="19" t="n">
        <f aca="false">G764</f>
        <v>2200</v>
      </c>
      <c r="H763" s="19" t="n">
        <f aca="false">H764</f>
        <v>2200</v>
      </c>
      <c r="I763" s="19" t="n">
        <f aca="false">I764</f>
        <v>2200</v>
      </c>
    </row>
    <row r="764" customFormat="false" ht="15" hidden="false" customHeight="false" outlineLevel="0" collapsed="false">
      <c r="A764" s="23" t="s">
        <v>121</v>
      </c>
      <c r="B764" s="18" t="s">
        <v>35</v>
      </c>
      <c r="C764" s="18" t="s">
        <v>81</v>
      </c>
      <c r="D764" s="18" t="s">
        <v>15</v>
      </c>
      <c r="E764" s="21" t="s">
        <v>634</v>
      </c>
      <c r="F764" s="18" t="s">
        <v>122</v>
      </c>
      <c r="G764" s="19" t="n">
        <v>2200</v>
      </c>
      <c r="H764" s="19" t="n">
        <v>2200</v>
      </c>
      <c r="I764" s="19" t="n">
        <v>2200</v>
      </c>
    </row>
    <row r="765" customFormat="false" ht="45" hidden="false" customHeight="false" outlineLevel="0" collapsed="false">
      <c r="A765" s="23" t="s">
        <v>635</v>
      </c>
      <c r="B765" s="18" t="s">
        <v>35</v>
      </c>
      <c r="C765" s="18" t="s">
        <v>81</v>
      </c>
      <c r="D765" s="18" t="s">
        <v>15</v>
      </c>
      <c r="E765" s="21" t="s">
        <v>636</v>
      </c>
      <c r="F765" s="18"/>
      <c r="G765" s="19" t="n">
        <f aca="false">G766</f>
        <v>12840</v>
      </c>
      <c r="H765" s="19" t="n">
        <f aca="false">H766</f>
        <v>12890</v>
      </c>
      <c r="I765" s="19" t="n">
        <f aca="false">I766</f>
        <v>12900</v>
      </c>
    </row>
    <row r="766" customFormat="false" ht="30" hidden="false" customHeight="false" outlineLevel="0" collapsed="false">
      <c r="A766" s="23" t="s">
        <v>119</v>
      </c>
      <c r="B766" s="18" t="s">
        <v>35</v>
      </c>
      <c r="C766" s="18" t="s">
        <v>81</v>
      </c>
      <c r="D766" s="18" t="s">
        <v>15</v>
      </c>
      <c r="E766" s="21" t="s">
        <v>636</v>
      </c>
      <c r="F766" s="18" t="s">
        <v>120</v>
      </c>
      <c r="G766" s="19" t="n">
        <f aca="false">G767</f>
        <v>12840</v>
      </c>
      <c r="H766" s="19" t="n">
        <f aca="false">H767</f>
        <v>12890</v>
      </c>
      <c r="I766" s="19" t="n">
        <f aca="false">I767</f>
        <v>12900</v>
      </c>
    </row>
    <row r="767" customFormat="false" ht="15" hidden="false" customHeight="false" outlineLevel="0" collapsed="false">
      <c r="A767" s="23" t="s">
        <v>121</v>
      </c>
      <c r="B767" s="18" t="s">
        <v>35</v>
      </c>
      <c r="C767" s="18" t="s">
        <v>81</v>
      </c>
      <c r="D767" s="18" t="s">
        <v>15</v>
      </c>
      <c r="E767" s="21" t="s">
        <v>636</v>
      </c>
      <c r="F767" s="18" t="s">
        <v>122</v>
      </c>
      <c r="G767" s="19" t="n">
        <f aca="false">7000+5840</f>
        <v>12840</v>
      </c>
      <c r="H767" s="19" t="n">
        <f aca="false">7000+5890</f>
        <v>12890</v>
      </c>
      <c r="I767" s="19" t="n">
        <f aca="false">7000+5900</f>
        <v>12900</v>
      </c>
    </row>
    <row r="768" customFormat="false" ht="60" hidden="false" customHeight="false" outlineLevel="0" collapsed="false">
      <c r="A768" s="20" t="s">
        <v>64</v>
      </c>
      <c r="B768" s="18" t="s">
        <v>35</v>
      </c>
      <c r="C768" s="18" t="s">
        <v>81</v>
      </c>
      <c r="D768" s="18" t="s">
        <v>15</v>
      </c>
      <c r="E768" s="21" t="s">
        <v>65</v>
      </c>
      <c r="F768" s="18"/>
      <c r="G768" s="19" t="n">
        <f aca="false">G769</f>
        <v>3500</v>
      </c>
      <c r="H768" s="19" t="n">
        <f aca="false">H769</f>
        <v>0</v>
      </c>
      <c r="I768" s="19" t="n">
        <f aca="false">I769</f>
        <v>0</v>
      </c>
    </row>
    <row r="769" customFormat="false" ht="30" hidden="false" customHeight="false" outlineLevel="0" collapsed="false">
      <c r="A769" s="23" t="s">
        <v>411</v>
      </c>
      <c r="B769" s="18" t="s">
        <v>35</v>
      </c>
      <c r="C769" s="18" t="s">
        <v>81</v>
      </c>
      <c r="D769" s="18" t="s">
        <v>15</v>
      </c>
      <c r="E769" s="21" t="s">
        <v>412</v>
      </c>
      <c r="F769" s="18"/>
      <c r="G769" s="19" t="n">
        <f aca="false">G770</f>
        <v>3500</v>
      </c>
      <c r="H769" s="19" t="n">
        <f aca="false">H770</f>
        <v>0</v>
      </c>
      <c r="I769" s="19" t="n">
        <f aca="false">I770</f>
        <v>0</v>
      </c>
    </row>
    <row r="770" customFormat="false" ht="45" hidden="false" customHeight="false" outlineLevel="0" collapsed="false">
      <c r="A770" s="23" t="s">
        <v>413</v>
      </c>
      <c r="B770" s="18" t="s">
        <v>35</v>
      </c>
      <c r="C770" s="18" t="s">
        <v>81</v>
      </c>
      <c r="D770" s="18" t="s">
        <v>15</v>
      </c>
      <c r="E770" s="21" t="s">
        <v>414</v>
      </c>
      <c r="F770" s="18"/>
      <c r="G770" s="19" t="n">
        <f aca="false">G771</f>
        <v>3500</v>
      </c>
      <c r="H770" s="19" t="n">
        <f aca="false">H771</f>
        <v>0</v>
      </c>
      <c r="I770" s="19" t="n">
        <f aca="false">I771</f>
        <v>0</v>
      </c>
    </row>
    <row r="771" customFormat="false" ht="30" hidden="false" customHeight="false" outlineLevel="0" collapsed="false">
      <c r="A771" s="23" t="s">
        <v>415</v>
      </c>
      <c r="B771" s="18" t="s">
        <v>35</v>
      </c>
      <c r="C771" s="18" t="s">
        <v>81</v>
      </c>
      <c r="D771" s="18" t="s">
        <v>15</v>
      </c>
      <c r="E771" s="21" t="s">
        <v>416</v>
      </c>
      <c r="F771" s="18"/>
      <c r="G771" s="19" t="n">
        <f aca="false">G772</f>
        <v>3500</v>
      </c>
      <c r="H771" s="19" t="n">
        <f aca="false">H772</f>
        <v>0</v>
      </c>
      <c r="I771" s="19" t="n">
        <f aca="false">I772</f>
        <v>0</v>
      </c>
    </row>
    <row r="772" customFormat="false" ht="30" hidden="false" customHeight="false" outlineLevel="0" collapsed="false">
      <c r="A772" s="23" t="s">
        <v>119</v>
      </c>
      <c r="B772" s="18" t="s">
        <v>35</v>
      </c>
      <c r="C772" s="18" t="s">
        <v>81</v>
      </c>
      <c r="D772" s="18" t="s">
        <v>15</v>
      </c>
      <c r="E772" s="21" t="s">
        <v>416</v>
      </c>
      <c r="F772" s="18" t="s">
        <v>120</v>
      </c>
      <c r="G772" s="19" t="n">
        <f aca="false">G773</f>
        <v>3500</v>
      </c>
      <c r="H772" s="19" t="n">
        <f aca="false">H773</f>
        <v>0</v>
      </c>
      <c r="I772" s="19" t="n">
        <f aca="false">I773</f>
        <v>0</v>
      </c>
    </row>
    <row r="773" customFormat="false" ht="15" hidden="false" customHeight="false" outlineLevel="0" collapsed="false">
      <c r="A773" s="23" t="s">
        <v>121</v>
      </c>
      <c r="B773" s="18" t="s">
        <v>35</v>
      </c>
      <c r="C773" s="18" t="s">
        <v>81</v>
      </c>
      <c r="D773" s="18" t="s">
        <v>15</v>
      </c>
      <c r="E773" s="21" t="s">
        <v>416</v>
      </c>
      <c r="F773" s="18" t="s">
        <v>122</v>
      </c>
      <c r="G773" s="19" t="n">
        <f aca="false">3993.5+906.5-1400</f>
        <v>3500</v>
      </c>
      <c r="H773" s="19" t="n">
        <v>0</v>
      </c>
      <c r="I773" s="19" t="n">
        <v>0</v>
      </c>
    </row>
    <row r="774" customFormat="false" ht="15" hidden="false" customHeight="false" outlineLevel="0" collapsed="false">
      <c r="A774" s="20" t="s">
        <v>173</v>
      </c>
      <c r="B774" s="18" t="s">
        <v>35</v>
      </c>
      <c r="C774" s="18" t="s">
        <v>81</v>
      </c>
      <c r="D774" s="18" t="s">
        <v>15</v>
      </c>
      <c r="E774" s="21" t="s">
        <v>174</v>
      </c>
      <c r="F774" s="18"/>
      <c r="G774" s="19" t="n">
        <f aca="false">G775</f>
        <v>113.5</v>
      </c>
      <c r="H774" s="19" t="n">
        <f aca="false">H775</f>
        <v>0</v>
      </c>
      <c r="I774" s="19" t="n">
        <f aca="false">I775</f>
        <v>0</v>
      </c>
    </row>
    <row r="775" customFormat="false" ht="15" hidden="false" customHeight="false" outlineLevel="0" collapsed="false">
      <c r="A775" s="23" t="s">
        <v>175</v>
      </c>
      <c r="B775" s="18" t="s">
        <v>35</v>
      </c>
      <c r="C775" s="18" t="s">
        <v>81</v>
      </c>
      <c r="D775" s="18" t="s">
        <v>15</v>
      </c>
      <c r="E775" s="21" t="s">
        <v>176</v>
      </c>
      <c r="F775" s="18"/>
      <c r="G775" s="19" t="n">
        <f aca="false">G776+G778</f>
        <v>113.5</v>
      </c>
      <c r="H775" s="19" t="n">
        <f aca="false">H776+H778</f>
        <v>0</v>
      </c>
      <c r="I775" s="19" t="n">
        <f aca="false">I776+I778</f>
        <v>0</v>
      </c>
    </row>
    <row r="776" customFormat="false" ht="30" hidden="false" customHeight="false" outlineLevel="0" collapsed="false">
      <c r="A776" s="23" t="s">
        <v>30</v>
      </c>
      <c r="B776" s="18" t="s">
        <v>35</v>
      </c>
      <c r="C776" s="18" t="s">
        <v>81</v>
      </c>
      <c r="D776" s="18" t="s">
        <v>15</v>
      </c>
      <c r="E776" s="21" t="s">
        <v>176</v>
      </c>
      <c r="F776" s="18" t="s">
        <v>31</v>
      </c>
      <c r="G776" s="19" t="n">
        <f aca="false">G777</f>
        <v>92.2</v>
      </c>
      <c r="H776" s="19" t="n">
        <f aca="false">H777</f>
        <v>0</v>
      </c>
      <c r="I776" s="19" t="n">
        <f aca="false">I777</f>
        <v>0</v>
      </c>
    </row>
    <row r="777" customFormat="false" ht="30" hidden="false" customHeight="false" outlineLevel="0" collapsed="false">
      <c r="A777" s="23" t="s">
        <v>32</v>
      </c>
      <c r="B777" s="18" t="s">
        <v>35</v>
      </c>
      <c r="C777" s="18" t="s">
        <v>81</v>
      </c>
      <c r="D777" s="18" t="s">
        <v>15</v>
      </c>
      <c r="E777" s="21" t="s">
        <v>176</v>
      </c>
      <c r="F777" s="18" t="s">
        <v>33</v>
      </c>
      <c r="G777" s="19" t="n">
        <v>92.2</v>
      </c>
      <c r="H777" s="19" t="n">
        <v>0</v>
      </c>
      <c r="I777" s="19" t="n">
        <v>0</v>
      </c>
    </row>
    <row r="778" customFormat="false" ht="15" hidden="false" customHeight="false" outlineLevel="0" collapsed="false">
      <c r="A778" s="25" t="s">
        <v>58</v>
      </c>
      <c r="B778" s="18" t="s">
        <v>35</v>
      </c>
      <c r="C778" s="18" t="s">
        <v>81</v>
      </c>
      <c r="D778" s="18" t="s">
        <v>15</v>
      </c>
      <c r="E778" s="21" t="s">
        <v>176</v>
      </c>
      <c r="F778" s="18" t="s">
        <v>59</v>
      </c>
      <c r="G778" s="19" t="n">
        <f aca="false">G779</f>
        <v>21.3</v>
      </c>
      <c r="H778" s="19" t="n">
        <f aca="false">H779</f>
        <v>0</v>
      </c>
      <c r="I778" s="19" t="n">
        <f aca="false">I779</f>
        <v>0</v>
      </c>
    </row>
    <row r="779" customFormat="false" ht="15" hidden="false" customHeight="false" outlineLevel="0" collapsed="false">
      <c r="A779" s="23" t="s">
        <v>60</v>
      </c>
      <c r="B779" s="18" t="s">
        <v>35</v>
      </c>
      <c r="C779" s="18" t="s">
        <v>81</v>
      </c>
      <c r="D779" s="18" t="s">
        <v>15</v>
      </c>
      <c r="E779" s="21" t="s">
        <v>176</v>
      </c>
      <c r="F779" s="18" t="s">
        <v>61</v>
      </c>
      <c r="G779" s="19" t="n">
        <v>21.3</v>
      </c>
      <c r="H779" s="19" t="n">
        <v>0</v>
      </c>
      <c r="I779" s="19" t="n">
        <v>0</v>
      </c>
    </row>
    <row r="780" customFormat="false" ht="15" hidden="false" customHeight="false" outlineLevel="0" collapsed="false">
      <c r="A780" s="23" t="s">
        <v>637</v>
      </c>
      <c r="B780" s="18" t="s">
        <v>35</v>
      </c>
      <c r="C780" s="18" t="s">
        <v>81</v>
      </c>
      <c r="D780" s="18" t="s">
        <v>17</v>
      </c>
      <c r="E780" s="18"/>
      <c r="F780" s="18"/>
      <c r="G780" s="19" t="n">
        <f aca="false">G781+G790</f>
        <v>55790.5</v>
      </c>
      <c r="H780" s="19" t="n">
        <f aca="false">H781+H790</f>
        <v>52514.4</v>
      </c>
      <c r="I780" s="19" t="n">
        <f aca="false">I781+I790</f>
        <v>52675.1</v>
      </c>
    </row>
    <row r="781" customFormat="false" ht="15" hidden="false" customHeight="false" outlineLevel="0" collapsed="false">
      <c r="A781" s="20" t="s">
        <v>627</v>
      </c>
      <c r="B781" s="18" t="s">
        <v>35</v>
      </c>
      <c r="C781" s="18" t="s">
        <v>81</v>
      </c>
      <c r="D781" s="18" t="s">
        <v>17</v>
      </c>
      <c r="E781" s="21" t="s">
        <v>628</v>
      </c>
      <c r="F781" s="18"/>
      <c r="G781" s="19" t="n">
        <f aca="false">G782</f>
        <v>55635.5</v>
      </c>
      <c r="H781" s="19" t="n">
        <f aca="false">H782</f>
        <v>52499.4</v>
      </c>
      <c r="I781" s="19" t="n">
        <f aca="false">I782</f>
        <v>52660.1</v>
      </c>
    </row>
    <row r="782" customFormat="false" ht="15" hidden="false" customHeight="false" outlineLevel="0" collapsed="false">
      <c r="A782" s="20" t="s">
        <v>638</v>
      </c>
      <c r="B782" s="18" t="s">
        <v>35</v>
      </c>
      <c r="C782" s="18" t="s">
        <v>81</v>
      </c>
      <c r="D782" s="18" t="s">
        <v>17</v>
      </c>
      <c r="E782" s="21" t="s">
        <v>639</v>
      </c>
      <c r="F782" s="18"/>
      <c r="G782" s="19" t="n">
        <f aca="false">G783</f>
        <v>55635.5</v>
      </c>
      <c r="H782" s="19" t="n">
        <f aca="false">H783</f>
        <v>52499.4</v>
      </c>
      <c r="I782" s="19" t="n">
        <f aca="false">I783</f>
        <v>52660.1</v>
      </c>
    </row>
    <row r="783" customFormat="false" ht="15" hidden="false" customHeight="false" outlineLevel="0" collapsed="false">
      <c r="A783" s="20" t="s">
        <v>640</v>
      </c>
      <c r="B783" s="18" t="s">
        <v>35</v>
      </c>
      <c r="C783" s="18" t="s">
        <v>81</v>
      </c>
      <c r="D783" s="18" t="s">
        <v>17</v>
      </c>
      <c r="E783" s="21" t="s">
        <v>641</v>
      </c>
      <c r="F783" s="24"/>
      <c r="G783" s="19" t="n">
        <f aca="false">G784+G787</f>
        <v>55635.5</v>
      </c>
      <c r="H783" s="19" t="n">
        <f aca="false">H784+H787</f>
        <v>52499.4</v>
      </c>
      <c r="I783" s="19" t="n">
        <f aca="false">I784+I787</f>
        <v>52660.1</v>
      </c>
    </row>
    <row r="784" customFormat="false" ht="45" hidden="false" customHeight="false" outlineLevel="0" collapsed="false">
      <c r="A784" s="20" t="s">
        <v>642</v>
      </c>
      <c r="B784" s="18" t="s">
        <v>35</v>
      </c>
      <c r="C784" s="18" t="s">
        <v>81</v>
      </c>
      <c r="D784" s="18" t="s">
        <v>17</v>
      </c>
      <c r="E784" s="21" t="s">
        <v>643</v>
      </c>
      <c r="F784" s="24"/>
      <c r="G784" s="19" t="n">
        <f aca="false">G785</f>
        <v>200</v>
      </c>
      <c r="H784" s="19" t="n">
        <f aca="false">H785</f>
        <v>300</v>
      </c>
      <c r="I784" s="19" t="n">
        <f aca="false">I785</f>
        <v>332</v>
      </c>
    </row>
    <row r="785" customFormat="false" ht="30" hidden="false" customHeight="false" outlineLevel="0" collapsed="false">
      <c r="A785" s="23" t="s">
        <v>119</v>
      </c>
      <c r="B785" s="18" t="s">
        <v>35</v>
      </c>
      <c r="C785" s="18" t="s">
        <v>81</v>
      </c>
      <c r="D785" s="18" t="s">
        <v>17</v>
      </c>
      <c r="E785" s="21" t="s">
        <v>643</v>
      </c>
      <c r="F785" s="24" t="n">
        <v>600</v>
      </c>
      <c r="G785" s="19" t="n">
        <f aca="false">G786</f>
        <v>200</v>
      </c>
      <c r="H785" s="19" t="n">
        <f aca="false">H786</f>
        <v>300</v>
      </c>
      <c r="I785" s="19" t="n">
        <f aca="false">I786</f>
        <v>332</v>
      </c>
    </row>
    <row r="786" customFormat="false" ht="15" hidden="false" customHeight="false" outlineLevel="0" collapsed="false">
      <c r="A786" s="23" t="s">
        <v>121</v>
      </c>
      <c r="B786" s="18" t="s">
        <v>35</v>
      </c>
      <c r="C786" s="18" t="s">
        <v>81</v>
      </c>
      <c r="D786" s="18" t="s">
        <v>17</v>
      </c>
      <c r="E786" s="21" t="s">
        <v>643</v>
      </c>
      <c r="F786" s="24" t="n">
        <v>610</v>
      </c>
      <c r="G786" s="19" t="n">
        <v>200</v>
      </c>
      <c r="H786" s="19" t="n">
        <f aca="false">500-200</f>
        <v>300</v>
      </c>
      <c r="I786" s="19" t="n">
        <f aca="false">532-200</f>
        <v>332</v>
      </c>
    </row>
    <row r="787" customFormat="false" ht="45" hidden="false" customHeight="false" outlineLevel="0" collapsed="false">
      <c r="A787" s="22" t="s">
        <v>644</v>
      </c>
      <c r="B787" s="18" t="s">
        <v>35</v>
      </c>
      <c r="C787" s="18" t="s">
        <v>81</v>
      </c>
      <c r="D787" s="18" t="s">
        <v>17</v>
      </c>
      <c r="E787" s="21" t="s">
        <v>645</v>
      </c>
      <c r="F787" s="24"/>
      <c r="G787" s="19" t="n">
        <f aca="false">G788</f>
        <v>55435.5</v>
      </c>
      <c r="H787" s="19" t="n">
        <f aca="false">H788</f>
        <v>52199.4</v>
      </c>
      <c r="I787" s="19" t="n">
        <f aca="false">I788</f>
        <v>52328.1</v>
      </c>
    </row>
    <row r="788" customFormat="false" ht="30" hidden="false" customHeight="false" outlineLevel="0" collapsed="false">
      <c r="A788" s="23" t="s">
        <v>119</v>
      </c>
      <c r="B788" s="18" t="s">
        <v>35</v>
      </c>
      <c r="C788" s="18" t="s">
        <v>81</v>
      </c>
      <c r="D788" s="18" t="s">
        <v>17</v>
      </c>
      <c r="E788" s="21" t="s">
        <v>645</v>
      </c>
      <c r="F788" s="24" t="n">
        <v>600</v>
      </c>
      <c r="G788" s="19" t="n">
        <f aca="false">G789</f>
        <v>55435.5</v>
      </c>
      <c r="H788" s="19" t="n">
        <f aca="false">H789</f>
        <v>52199.4</v>
      </c>
      <c r="I788" s="19" t="n">
        <f aca="false">I789</f>
        <v>52328.1</v>
      </c>
    </row>
    <row r="789" customFormat="false" ht="15" hidden="false" customHeight="false" outlineLevel="0" collapsed="false">
      <c r="A789" s="23" t="s">
        <v>121</v>
      </c>
      <c r="B789" s="18" t="s">
        <v>35</v>
      </c>
      <c r="C789" s="18" t="s">
        <v>81</v>
      </c>
      <c r="D789" s="18" t="s">
        <v>17</v>
      </c>
      <c r="E789" s="21" t="s">
        <v>645</v>
      </c>
      <c r="F789" s="24" t="n">
        <v>610</v>
      </c>
      <c r="G789" s="19" t="n">
        <f aca="false">92593-25000-5840-4000-5559.5+742+2500</f>
        <v>55435.5</v>
      </c>
      <c r="H789" s="19" t="n">
        <f aca="false">93589.8-25500-5890-4400-5600.4</f>
        <v>52199.4</v>
      </c>
      <c r="I789" s="19" t="n">
        <f aca="false">94740.9-26500-5900-4400-5612.8</f>
        <v>52328.1</v>
      </c>
    </row>
    <row r="790" customFormat="false" ht="30" hidden="false" customHeight="false" outlineLevel="0" collapsed="false">
      <c r="A790" s="20" t="s">
        <v>111</v>
      </c>
      <c r="B790" s="18" t="s">
        <v>35</v>
      </c>
      <c r="C790" s="18" t="s">
        <v>81</v>
      </c>
      <c r="D790" s="18" t="s">
        <v>17</v>
      </c>
      <c r="E790" s="21" t="s">
        <v>112</v>
      </c>
      <c r="F790" s="18"/>
      <c r="G790" s="19" t="n">
        <f aca="false">G791+G796</f>
        <v>155</v>
      </c>
      <c r="H790" s="19" t="n">
        <f aca="false">H791+H796</f>
        <v>15</v>
      </c>
      <c r="I790" s="19" t="n">
        <f aca="false">I791+I796</f>
        <v>15</v>
      </c>
    </row>
    <row r="791" customFormat="false" ht="45" hidden="false" customHeight="false" outlineLevel="0" collapsed="false">
      <c r="A791" s="23" t="s">
        <v>227</v>
      </c>
      <c r="B791" s="18" t="s">
        <v>35</v>
      </c>
      <c r="C791" s="18" t="s">
        <v>81</v>
      </c>
      <c r="D791" s="18" t="s">
        <v>17</v>
      </c>
      <c r="E791" s="21" t="s">
        <v>228</v>
      </c>
      <c r="F791" s="18"/>
      <c r="G791" s="19" t="n">
        <f aca="false">G792</f>
        <v>140</v>
      </c>
      <c r="H791" s="19" t="n">
        <f aca="false">H792</f>
        <v>0</v>
      </c>
      <c r="I791" s="19" t="n">
        <f aca="false">I792</f>
        <v>0</v>
      </c>
    </row>
    <row r="792" customFormat="false" ht="30" hidden="false" customHeight="false" outlineLevel="0" collapsed="false">
      <c r="A792" s="29" t="s">
        <v>229</v>
      </c>
      <c r="B792" s="18" t="s">
        <v>35</v>
      </c>
      <c r="C792" s="18" t="s">
        <v>81</v>
      </c>
      <c r="D792" s="18" t="s">
        <v>17</v>
      </c>
      <c r="E792" s="21" t="s">
        <v>230</v>
      </c>
      <c r="F792" s="18"/>
      <c r="G792" s="19" t="n">
        <f aca="false">G793</f>
        <v>140</v>
      </c>
      <c r="H792" s="19" t="n">
        <f aca="false">H793</f>
        <v>0</v>
      </c>
      <c r="I792" s="19" t="n">
        <f aca="false">I793</f>
        <v>0</v>
      </c>
    </row>
    <row r="793" customFormat="false" ht="30" hidden="false" customHeight="false" outlineLevel="0" collapsed="false">
      <c r="A793" s="27" t="s">
        <v>231</v>
      </c>
      <c r="B793" s="18" t="s">
        <v>35</v>
      </c>
      <c r="C793" s="18" t="s">
        <v>81</v>
      </c>
      <c r="D793" s="18" t="s">
        <v>17</v>
      </c>
      <c r="E793" s="21" t="s">
        <v>232</v>
      </c>
      <c r="F793" s="18"/>
      <c r="G793" s="19" t="n">
        <f aca="false">G794</f>
        <v>140</v>
      </c>
      <c r="H793" s="19" t="n">
        <f aca="false">H794</f>
        <v>0</v>
      </c>
      <c r="I793" s="19" t="n">
        <f aca="false">I794</f>
        <v>0</v>
      </c>
    </row>
    <row r="794" customFormat="false" ht="30" hidden="false" customHeight="false" outlineLevel="0" collapsed="false">
      <c r="A794" s="23" t="s">
        <v>119</v>
      </c>
      <c r="B794" s="18" t="s">
        <v>35</v>
      </c>
      <c r="C794" s="18" t="s">
        <v>81</v>
      </c>
      <c r="D794" s="18" t="s">
        <v>17</v>
      </c>
      <c r="E794" s="21" t="s">
        <v>232</v>
      </c>
      <c r="F794" s="18" t="s">
        <v>120</v>
      </c>
      <c r="G794" s="19" t="n">
        <f aca="false">G795</f>
        <v>140</v>
      </c>
      <c r="H794" s="19" t="n">
        <f aca="false">H795</f>
        <v>0</v>
      </c>
      <c r="I794" s="19" t="n">
        <f aca="false">I795</f>
        <v>0</v>
      </c>
    </row>
    <row r="795" customFormat="false" ht="15" hidden="false" customHeight="false" outlineLevel="0" collapsed="false">
      <c r="A795" s="23" t="s">
        <v>121</v>
      </c>
      <c r="B795" s="18" t="s">
        <v>35</v>
      </c>
      <c r="C795" s="18" t="s">
        <v>81</v>
      </c>
      <c r="D795" s="18" t="s">
        <v>17</v>
      </c>
      <c r="E795" s="21" t="s">
        <v>232</v>
      </c>
      <c r="F795" s="18" t="s">
        <v>122</v>
      </c>
      <c r="G795" s="19" t="n">
        <v>140</v>
      </c>
      <c r="H795" s="19" t="n">
        <v>0</v>
      </c>
      <c r="I795" s="19" t="n">
        <v>0</v>
      </c>
    </row>
    <row r="796" customFormat="false" ht="30" hidden="false" customHeight="false" outlineLevel="0" collapsed="false">
      <c r="A796" s="20" t="s">
        <v>646</v>
      </c>
      <c r="B796" s="18" t="s">
        <v>35</v>
      </c>
      <c r="C796" s="18" t="s">
        <v>81</v>
      </c>
      <c r="D796" s="18" t="s">
        <v>17</v>
      </c>
      <c r="E796" s="21" t="s">
        <v>647</v>
      </c>
      <c r="F796" s="18"/>
      <c r="G796" s="19" t="n">
        <f aca="false">G797</f>
        <v>15</v>
      </c>
      <c r="H796" s="19" t="n">
        <f aca="false">H797</f>
        <v>15</v>
      </c>
      <c r="I796" s="19" t="n">
        <f aca="false">I797</f>
        <v>15</v>
      </c>
    </row>
    <row r="797" customFormat="false" ht="75" hidden="false" customHeight="false" outlineLevel="0" collapsed="false">
      <c r="A797" s="29" t="s">
        <v>648</v>
      </c>
      <c r="B797" s="18" t="s">
        <v>35</v>
      </c>
      <c r="C797" s="18" t="s">
        <v>81</v>
      </c>
      <c r="D797" s="18" t="s">
        <v>17</v>
      </c>
      <c r="E797" s="21" t="s">
        <v>649</v>
      </c>
      <c r="F797" s="18"/>
      <c r="G797" s="19" t="n">
        <f aca="false">G798</f>
        <v>15</v>
      </c>
      <c r="H797" s="19" t="n">
        <f aca="false">H798</f>
        <v>15</v>
      </c>
      <c r="I797" s="19" t="n">
        <f aca="false">I798</f>
        <v>15</v>
      </c>
    </row>
    <row r="798" customFormat="false" ht="45" hidden="false" customHeight="false" outlineLevel="0" collapsed="false">
      <c r="A798" s="29" t="s">
        <v>650</v>
      </c>
      <c r="B798" s="18" t="s">
        <v>35</v>
      </c>
      <c r="C798" s="18" t="s">
        <v>81</v>
      </c>
      <c r="D798" s="18" t="s">
        <v>17</v>
      </c>
      <c r="E798" s="21" t="s">
        <v>651</v>
      </c>
      <c r="F798" s="18"/>
      <c r="G798" s="19" t="n">
        <f aca="false">G799</f>
        <v>15</v>
      </c>
      <c r="H798" s="19" t="n">
        <f aca="false">H799</f>
        <v>15</v>
      </c>
      <c r="I798" s="19" t="n">
        <f aca="false">I799</f>
        <v>15</v>
      </c>
    </row>
    <row r="799" customFormat="false" ht="30" hidden="false" customHeight="false" outlineLevel="0" collapsed="false">
      <c r="A799" s="23" t="s">
        <v>119</v>
      </c>
      <c r="B799" s="18" t="s">
        <v>35</v>
      </c>
      <c r="C799" s="18" t="s">
        <v>81</v>
      </c>
      <c r="D799" s="18" t="s">
        <v>17</v>
      </c>
      <c r="E799" s="21" t="s">
        <v>651</v>
      </c>
      <c r="F799" s="18" t="s">
        <v>120</v>
      </c>
      <c r="G799" s="19" t="n">
        <f aca="false">G800</f>
        <v>15</v>
      </c>
      <c r="H799" s="19" t="n">
        <f aca="false">H800</f>
        <v>15</v>
      </c>
      <c r="I799" s="19" t="n">
        <f aca="false">I800</f>
        <v>15</v>
      </c>
    </row>
    <row r="800" customFormat="false" ht="15" hidden="false" customHeight="false" outlineLevel="0" collapsed="false">
      <c r="A800" s="23" t="s">
        <v>121</v>
      </c>
      <c r="B800" s="18" t="s">
        <v>35</v>
      </c>
      <c r="C800" s="18" t="s">
        <v>81</v>
      </c>
      <c r="D800" s="18" t="s">
        <v>17</v>
      </c>
      <c r="E800" s="21" t="s">
        <v>651</v>
      </c>
      <c r="F800" s="18" t="s">
        <v>122</v>
      </c>
      <c r="G800" s="19" t="n">
        <v>15</v>
      </c>
      <c r="H800" s="19" t="n">
        <v>15</v>
      </c>
      <c r="I800" s="19" t="n">
        <v>15</v>
      </c>
    </row>
    <row r="801" customFormat="false" ht="15" hidden="false" customHeight="false" outlineLevel="0" collapsed="false">
      <c r="A801" s="17" t="s">
        <v>652</v>
      </c>
      <c r="B801" s="18" t="s">
        <v>35</v>
      </c>
      <c r="C801" s="18" t="s">
        <v>87</v>
      </c>
      <c r="D801" s="18"/>
      <c r="E801" s="45"/>
      <c r="F801" s="45"/>
      <c r="G801" s="19" t="n">
        <f aca="false">G802</f>
        <v>8681.9</v>
      </c>
      <c r="H801" s="19" t="n">
        <f aca="false">H802</f>
        <v>10500</v>
      </c>
      <c r="I801" s="19" t="n">
        <f aca="false">I802</f>
        <v>24145</v>
      </c>
    </row>
    <row r="802" customFormat="false" ht="30" hidden="false" customHeight="false" outlineLevel="0" collapsed="false">
      <c r="A802" s="17" t="s">
        <v>653</v>
      </c>
      <c r="B802" s="18" t="s">
        <v>35</v>
      </c>
      <c r="C802" s="18" t="s">
        <v>87</v>
      </c>
      <c r="D802" s="18" t="s">
        <v>15</v>
      </c>
      <c r="E802" s="45"/>
      <c r="F802" s="45"/>
      <c r="G802" s="19" t="n">
        <f aca="false">G803</f>
        <v>8681.9</v>
      </c>
      <c r="H802" s="19" t="n">
        <f aca="false">H803</f>
        <v>10500</v>
      </c>
      <c r="I802" s="19" t="n">
        <f aca="false">I803</f>
        <v>24145</v>
      </c>
    </row>
    <row r="803" customFormat="false" ht="30" hidden="false" customHeight="false" outlineLevel="0" collapsed="false">
      <c r="A803" s="20" t="s">
        <v>38</v>
      </c>
      <c r="B803" s="18" t="s">
        <v>35</v>
      </c>
      <c r="C803" s="18" t="s">
        <v>87</v>
      </c>
      <c r="D803" s="18" t="s">
        <v>15</v>
      </c>
      <c r="E803" s="18" t="s">
        <v>39</v>
      </c>
      <c r="F803" s="45"/>
      <c r="G803" s="19" t="n">
        <f aca="false">G804</f>
        <v>8681.9</v>
      </c>
      <c r="H803" s="19" t="n">
        <f aca="false">H804</f>
        <v>10500</v>
      </c>
      <c r="I803" s="19" t="n">
        <f aca="false">I804</f>
        <v>24145</v>
      </c>
    </row>
    <row r="804" customFormat="false" ht="15" hidden="false" customHeight="false" outlineLevel="0" collapsed="false">
      <c r="A804" s="20" t="s">
        <v>654</v>
      </c>
      <c r="B804" s="18" t="s">
        <v>35</v>
      </c>
      <c r="C804" s="18" t="s">
        <v>87</v>
      </c>
      <c r="D804" s="18" t="s">
        <v>15</v>
      </c>
      <c r="E804" s="18" t="s">
        <v>655</v>
      </c>
      <c r="F804" s="18"/>
      <c r="G804" s="19" t="n">
        <f aca="false">G805</f>
        <v>8681.9</v>
      </c>
      <c r="H804" s="19" t="n">
        <f aca="false">H805</f>
        <v>10500</v>
      </c>
      <c r="I804" s="19" t="n">
        <f aca="false">I805</f>
        <v>24145</v>
      </c>
    </row>
    <row r="805" customFormat="false" ht="30" hidden="false" customHeight="false" outlineLevel="0" collapsed="false">
      <c r="A805" s="29" t="s">
        <v>656</v>
      </c>
      <c r="B805" s="18" t="s">
        <v>35</v>
      </c>
      <c r="C805" s="18" t="s">
        <v>87</v>
      </c>
      <c r="D805" s="18" t="s">
        <v>15</v>
      </c>
      <c r="E805" s="18" t="s">
        <v>657</v>
      </c>
      <c r="F805" s="18"/>
      <c r="G805" s="19" t="n">
        <f aca="false">G806</f>
        <v>8681.9</v>
      </c>
      <c r="H805" s="19" t="n">
        <f aca="false">H806</f>
        <v>10500</v>
      </c>
      <c r="I805" s="19" t="n">
        <f aca="false">I806</f>
        <v>24145</v>
      </c>
    </row>
    <row r="806" customFormat="false" ht="15" hidden="false" customHeight="false" outlineLevel="0" collapsed="false">
      <c r="A806" s="20" t="s">
        <v>658</v>
      </c>
      <c r="B806" s="18" t="s">
        <v>35</v>
      </c>
      <c r="C806" s="18" t="s">
        <v>87</v>
      </c>
      <c r="D806" s="18" t="s">
        <v>15</v>
      </c>
      <c r="E806" s="21" t="s">
        <v>659</v>
      </c>
      <c r="F806" s="18"/>
      <c r="G806" s="19" t="n">
        <f aca="false">G807</f>
        <v>8681.9</v>
      </c>
      <c r="H806" s="19" t="n">
        <f aca="false">H807</f>
        <v>10500</v>
      </c>
      <c r="I806" s="19" t="n">
        <f aca="false">I807</f>
        <v>24145</v>
      </c>
    </row>
    <row r="807" customFormat="false" ht="15" hidden="false" customHeight="false" outlineLevel="0" collapsed="false">
      <c r="A807" s="17" t="s">
        <v>652</v>
      </c>
      <c r="B807" s="18" t="s">
        <v>35</v>
      </c>
      <c r="C807" s="18" t="s">
        <v>87</v>
      </c>
      <c r="D807" s="18" t="s">
        <v>15</v>
      </c>
      <c r="E807" s="21" t="s">
        <v>659</v>
      </c>
      <c r="F807" s="18" t="s">
        <v>660</v>
      </c>
      <c r="G807" s="19" t="n">
        <f aca="false">G808</f>
        <v>8681.9</v>
      </c>
      <c r="H807" s="19" t="n">
        <f aca="false">H808</f>
        <v>10500</v>
      </c>
      <c r="I807" s="19" t="n">
        <f aca="false">I808</f>
        <v>24145</v>
      </c>
    </row>
    <row r="808" customFormat="false" ht="15" hidden="false" customHeight="false" outlineLevel="0" collapsed="false">
      <c r="A808" s="17" t="s">
        <v>661</v>
      </c>
      <c r="B808" s="18" t="s">
        <v>35</v>
      </c>
      <c r="C808" s="18" t="s">
        <v>87</v>
      </c>
      <c r="D808" s="18" t="s">
        <v>15</v>
      </c>
      <c r="E808" s="21" t="s">
        <v>659</v>
      </c>
      <c r="F808" s="18" t="s">
        <v>662</v>
      </c>
      <c r="G808" s="19" t="n">
        <f aca="false">24645-7563.1-5400-3000</f>
        <v>8681.9</v>
      </c>
      <c r="H808" s="19" t="n">
        <f aca="false">26350-1705-500-13645</f>
        <v>10500</v>
      </c>
      <c r="I808" s="19" t="n">
        <f aca="false">26350-1705-500</f>
        <v>24145</v>
      </c>
    </row>
    <row r="809" customFormat="false" ht="31.2" hidden="false" customHeight="false" outlineLevel="0" collapsed="false">
      <c r="A809" s="14" t="s">
        <v>663</v>
      </c>
      <c r="B809" s="15" t="s">
        <v>664</v>
      </c>
      <c r="C809" s="15"/>
      <c r="D809" s="15"/>
      <c r="E809" s="15"/>
      <c r="F809" s="15"/>
      <c r="G809" s="49" t="n">
        <f aca="false">G810+G818+G1015+G1025</f>
        <v>1221816.4</v>
      </c>
      <c r="H809" s="49" t="n">
        <f aca="false">H810+H818+H1015+H1025</f>
        <v>1217764.9</v>
      </c>
      <c r="I809" s="49" t="n">
        <f aca="false">I810+I818+I1015+I1025</f>
        <v>1305471.3</v>
      </c>
    </row>
    <row r="810" customFormat="false" ht="15" hidden="false" customHeight="false" outlineLevel="0" collapsed="false">
      <c r="A810" s="25" t="s">
        <v>233</v>
      </c>
      <c r="B810" s="18" t="s">
        <v>664</v>
      </c>
      <c r="C810" s="18" t="s">
        <v>47</v>
      </c>
      <c r="D810" s="18"/>
      <c r="E810" s="18"/>
      <c r="F810" s="18"/>
      <c r="G810" s="30" t="n">
        <f aca="false">G811</f>
        <v>0</v>
      </c>
      <c r="H810" s="30" t="n">
        <f aca="false">H811</f>
        <v>200</v>
      </c>
      <c r="I810" s="30" t="n">
        <f aca="false">I811</f>
        <v>200</v>
      </c>
    </row>
    <row r="811" customFormat="false" ht="15" hidden="false" customHeight="false" outlineLevel="0" collapsed="false">
      <c r="A811" s="25" t="s">
        <v>298</v>
      </c>
      <c r="B811" s="18" t="s">
        <v>664</v>
      </c>
      <c r="C811" s="18" t="s">
        <v>47</v>
      </c>
      <c r="D811" s="18" t="s">
        <v>188</v>
      </c>
      <c r="E811" s="18"/>
      <c r="F811" s="18"/>
      <c r="G811" s="30" t="n">
        <f aca="false">G812</f>
        <v>0</v>
      </c>
      <c r="H811" s="30" t="n">
        <f aca="false">H812</f>
        <v>200</v>
      </c>
      <c r="I811" s="30" t="n">
        <f aca="false">I812</f>
        <v>200</v>
      </c>
    </row>
    <row r="812" customFormat="false" ht="30" hidden="false" customHeight="false" outlineLevel="0" collapsed="false">
      <c r="A812" s="20" t="s">
        <v>165</v>
      </c>
      <c r="B812" s="18" t="s">
        <v>664</v>
      </c>
      <c r="C812" s="18" t="s">
        <v>47</v>
      </c>
      <c r="D812" s="18" t="s">
        <v>188</v>
      </c>
      <c r="E812" s="21" t="s">
        <v>166</v>
      </c>
      <c r="F812" s="18"/>
      <c r="G812" s="19" t="n">
        <f aca="false">G813</f>
        <v>0</v>
      </c>
      <c r="H812" s="19" t="n">
        <f aca="false">H813</f>
        <v>200</v>
      </c>
      <c r="I812" s="19" t="n">
        <f aca="false">I813</f>
        <v>200</v>
      </c>
    </row>
    <row r="813" customFormat="false" ht="60" hidden="false" customHeight="false" outlineLevel="0" collapsed="false">
      <c r="A813" s="20" t="s">
        <v>303</v>
      </c>
      <c r="B813" s="18" t="s">
        <v>664</v>
      </c>
      <c r="C813" s="18" t="s">
        <v>47</v>
      </c>
      <c r="D813" s="18" t="s">
        <v>188</v>
      </c>
      <c r="E813" s="21" t="s">
        <v>304</v>
      </c>
      <c r="F813" s="18"/>
      <c r="G813" s="19" t="n">
        <f aca="false">G814</f>
        <v>0</v>
      </c>
      <c r="H813" s="19" t="n">
        <f aca="false">H814</f>
        <v>200</v>
      </c>
      <c r="I813" s="19" t="n">
        <f aca="false">I814</f>
        <v>200</v>
      </c>
    </row>
    <row r="814" customFormat="false" ht="30" hidden="false" customHeight="false" outlineLevel="0" collapsed="false">
      <c r="A814" s="20" t="s">
        <v>305</v>
      </c>
      <c r="B814" s="18" t="s">
        <v>664</v>
      </c>
      <c r="C814" s="18" t="s">
        <v>47</v>
      </c>
      <c r="D814" s="18" t="s">
        <v>188</v>
      </c>
      <c r="E814" s="21" t="s">
        <v>306</v>
      </c>
      <c r="F814" s="18"/>
      <c r="G814" s="19" t="n">
        <f aca="false">G815</f>
        <v>0</v>
      </c>
      <c r="H814" s="19" t="n">
        <f aca="false">H815</f>
        <v>200</v>
      </c>
      <c r="I814" s="19" t="n">
        <f aca="false">I815</f>
        <v>200</v>
      </c>
    </row>
    <row r="815" customFormat="false" ht="15" hidden="false" customHeight="false" outlineLevel="0" collapsed="false">
      <c r="A815" s="32" t="s">
        <v>307</v>
      </c>
      <c r="B815" s="18" t="s">
        <v>664</v>
      </c>
      <c r="C815" s="18" t="s">
        <v>47</v>
      </c>
      <c r="D815" s="18" t="s">
        <v>188</v>
      </c>
      <c r="E815" s="21" t="s">
        <v>308</v>
      </c>
      <c r="F815" s="18"/>
      <c r="G815" s="19" t="n">
        <f aca="false">G816</f>
        <v>0</v>
      </c>
      <c r="H815" s="19" t="n">
        <f aca="false">H816</f>
        <v>200</v>
      </c>
      <c r="I815" s="19" t="n">
        <f aca="false">I816</f>
        <v>200</v>
      </c>
    </row>
    <row r="816" customFormat="false" ht="30" hidden="false" customHeight="false" outlineLevel="0" collapsed="false">
      <c r="A816" s="23" t="s">
        <v>30</v>
      </c>
      <c r="B816" s="18" t="s">
        <v>664</v>
      </c>
      <c r="C816" s="18" t="s">
        <v>47</v>
      </c>
      <c r="D816" s="18" t="s">
        <v>188</v>
      </c>
      <c r="E816" s="21" t="s">
        <v>308</v>
      </c>
      <c r="F816" s="18" t="s">
        <v>31</v>
      </c>
      <c r="G816" s="19" t="n">
        <f aca="false">G817</f>
        <v>0</v>
      </c>
      <c r="H816" s="19" t="n">
        <f aca="false">H817</f>
        <v>200</v>
      </c>
      <c r="I816" s="19" t="n">
        <f aca="false">I817</f>
        <v>200</v>
      </c>
    </row>
    <row r="817" customFormat="false" ht="30" hidden="false" customHeight="false" outlineLevel="0" collapsed="false">
      <c r="A817" s="23" t="s">
        <v>32</v>
      </c>
      <c r="B817" s="18" t="s">
        <v>664</v>
      </c>
      <c r="C817" s="18" t="s">
        <v>47</v>
      </c>
      <c r="D817" s="18" t="s">
        <v>188</v>
      </c>
      <c r="E817" s="21" t="s">
        <v>308</v>
      </c>
      <c r="F817" s="18" t="s">
        <v>33</v>
      </c>
      <c r="G817" s="19" t="n">
        <f aca="false">700-700</f>
        <v>0</v>
      </c>
      <c r="H817" s="19" t="n">
        <f aca="false">700-500</f>
        <v>200</v>
      </c>
      <c r="I817" s="19" t="n">
        <f aca="false">700-500</f>
        <v>200</v>
      </c>
    </row>
    <row r="818" customFormat="false" ht="15" hidden="false" customHeight="false" outlineLevel="0" collapsed="false">
      <c r="A818" s="17" t="s">
        <v>481</v>
      </c>
      <c r="B818" s="18" t="s">
        <v>664</v>
      </c>
      <c r="C818" s="18" t="s">
        <v>482</v>
      </c>
      <c r="D818" s="18"/>
      <c r="E818" s="18"/>
      <c r="F818" s="18"/>
      <c r="G818" s="30" t="n">
        <f aca="false">G819+G863+G938+G968</f>
        <v>1198484.9</v>
      </c>
      <c r="H818" s="30" t="n">
        <f aca="false">H819+H863+H938+H968</f>
        <v>1194192.5</v>
      </c>
      <c r="I818" s="30" t="n">
        <f aca="false">I819+I863+I938+I968</f>
        <v>1281886.5</v>
      </c>
    </row>
    <row r="819" customFormat="false" ht="15" hidden="false" customHeight="false" outlineLevel="0" collapsed="false">
      <c r="A819" s="17" t="s">
        <v>483</v>
      </c>
      <c r="B819" s="18" t="s">
        <v>664</v>
      </c>
      <c r="C819" s="18" t="s">
        <v>482</v>
      </c>
      <c r="D819" s="18" t="s">
        <v>15</v>
      </c>
      <c r="E819" s="18"/>
      <c r="F819" s="18"/>
      <c r="G819" s="30" t="n">
        <f aca="false">G820+G844</f>
        <v>506500.7</v>
      </c>
      <c r="H819" s="30" t="n">
        <f aca="false">H820+H844</f>
        <v>504749.7</v>
      </c>
      <c r="I819" s="30" t="n">
        <f aca="false">I820+I844</f>
        <v>609754.7</v>
      </c>
    </row>
    <row r="820" customFormat="false" ht="15" hidden="false" customHeight="false" outlineLevel="0" collapsed="false">
      <c r="A820" s="20" t="s">
        <v>96</v>
      </c>
      <c r="B820" s="18" t="s">
        <v>664</v>
      </c>
      <c r="C820" s="18" t="s">
        <v>482</v>
      </c>
      <c r="D820" s="18" t="s">
        <v>15</v>
      </c>
      <c r="E820" s="21" t="s">
        <v>97</v>
      </c>
      <c r="F820" s="18"/>
      <c r="G820" s="30" t="n">
        <f aca="false">G821</f>
        <v>484073.4</v>
      </c>
      <c r="H820" s="30" t="n">
        <f aca="false">H821</f>
        <v>488628</v>
      </c>
      <c r="I820" s="30" t="n">
        <f aca="false">I821</f>
        <v>593683</v>
      </c>
    </row>
    <row r="821" customFormat="false" ht="15" hidden="false" customHeight="false" outlineLevel="0" collapsed="false">
      <c r="A821" s="20" t="s">
        <v>98</v>
      </c>
      <c r="B821" s="18" t="s">
        <v>664</v>
      </c>
      <c r="C821" s="18" t="s">
        <v>482</v>
      </c>
      <c r="D821" s="18" t="s">
        <v>15</v>
      </c>
      <c r="E821" s="21" t="s">
        <v>99</v>
      </c>
      <c r="F821" s="18"/>
      <c r="G821" s="30" t="n">
        <f aca="false">G822+G834</f>
        <v>484073.4</v>
      </c>
      <c r="H821" s="30" t="n">
        <f aca="false">H822+H834</f>
        <v>488628</v>
      </c>
      <c r="I821" s="30" t="n">
        <f aca="false">I822+I834</f>
        <v>593683</v>
      </c>
    </row>
    <row r="822" customFormat="false" ht="45" hidden="false" customHeight="false" outlineLevel="0" collapsed="false">
      <c r="A822" s="20" t="s">
        <v>665</v>
      </c>
      <c r="B822" s="18" t="s">
        <v>664</v>
      </c>
      <c r="C822" s="18" t="s">
        <v>482</v>
      </c>
      <c r="D822" s="18" t="s">
        <v>15</v>
      </c>
      <c r="E822" s="21" t="s">
        <v>666</v>
      </c>
      <c r="F822" s="18"/>
      <c r="G822" s="30" t="n">
        <f aca="false">G831+G823+G826</f>
        <v>10710</v>
      </c>
      <c r="H822" s="30" t="n">
        <f aca="false">H831+H823+H826</f>
        <v>50</v>
      </c>
      <c r="I822" s="30" t="n">
        <f aca="false">I831+I823+I826</f>
        <v>104050</v>
      </c>
    </row>
    <row r="823" customFormat="false" ht="90" hidden="false" customHeight="false" outlineLevel="0" collapsed="false">
      <c r="A823" s="29" t="s">
        <v>667</v>
      </c>
      <c r="B823" s="18" t="s">
        <v>664</v>
      </c>
      <c r="C823" s="18" t="s">
        <v>482</v>
      </c>
      <c r="D823" s="18" t="s">
        <v>15</v>
      </c>
      <c r="E823" s="21" t="s">
        <v>668</v>
      </c>
      <c r="F823" s="24"/>
      <c r="G823" s="30" t="n">
        <f aca="false">G824</f>
        <v>50</v>
      </c>
      <c r="H823" s="30" t="n">
        <f aca="false">H824</f>
        <v>50</v>
      </c>
      <c r="I823" s="30" t="n">
        <f aca="false">I824</f>
        <v>50</v>
      </c>
    </row>
    <row r="824" customFormat="false" ht="30" hidden="false" customHeight="false" outlineLevel="0" collapsed="false">
      <c r="A824" s="23" t="s">
        <v>119</v>
      </c>
      <c r="B824" s="18" t="s">
        <v>664</v>
      </c>
      <c r="C824" s="18" t="s">
        <v>482</v>
      </c>
      <c r="D824" s="18" t="s">
        <v>15</v>
      </c>
      <c r="E824" s="21" t="s">
        <v>668</v>
      </c>
      <c r="F824" s="18" t="s">
        <v>120</v>
      </c>
      <c r="G824" s="30" t="n">
        <f aca="false">G825</f>
        <v>50</v>
      </c>
      <c r="H824" s="30" t="n">
        <f aca="false">H825</f>
        <v>50</v>
      </c>
      <c r="I824" s="30" t="n">
        <f aca="false">I825</f>
        <v>50</v>
      </c>
    </row>
    <row r="825" customFormat="false" ht="15" hidden="false" customHeight="false" outlineLevel="0" collapsed="false">
      <c r="A825" s="23" t="s">
        <v>121</v>
      </c>
      <c r="B825" s="18" t="s">
        <v>664</v>
      </c>
      <c r="C825" s="18" t="s">
        <v>482</v>
      </c>
      <c r="D825" s="18" t="s">
        <v>15</v>
      </c>
      <c r="E825" s="21" t="s">
        <v>668</v>
      </c>
      <c r="F825" s="18" t="s">
        <v>122</v>
      </c>
      <c r="G825" s="30" t="n">
        <v>50</v>
      </c>
      <c r="H825" s="30" t="n">
        <v>50</v>
      </c>
      <c r="I825" s="30" t="n">
        <v>50</v>
      </c>
    </row>
    <row r="826" customFormat="false" ht="60" hidden="false" customHeight="false" outlineLevel="0" collapsed="false">
      <c r="A826" s="23" t="s">
        <v>669</v>
      </c>
      <c r="B826" s="18" t="s">
        <v>664</v>
      </c>
      <c r="C826" s="18" t="s">
        <v>482</v>
      </c>
      <c r="D826" s="18" t="s">
        <v>15</v>
      </c>
      <c r="E826" s="21" t="s">
        <v>670</v>
      </c>
      <c r="F826" s="18"/>
      <c r="G826" s="30" t="n">
        <f aca="false">G827+G829</f>
        <v>10660</v>
      </c>
      <c r="H826" s="30" t="n">
        <f aca="false">H827+H829</f>
        <v>0</v>
      </c>
      <c r="I826" s="30" t="n">
        <f aca="false">I827+I829</f>
        <v>0</v>
      </c>
    </row>
    <row r="827" customFormat="false" ht="30" hidden="false" customHeight="false" outlineLevel="0" collapsed="false">
      <c r="A827" s="23" t="s">
        <v>30</v>
      </c>
      <c r="B827" s="18" t="s">
        <v>664</v>
      </c>
      <c r="C827" s="18" t="s">
        <v>482</v>
      </c>
      <c r="D827" s="18" t="s">
        <v>15</v>
      </c>
      <c r="E827" s="21" t="s">
        <v>670</v>
      </c>
      <c r="F827" s="18" t="s">
        <v>31</v>
      </c>
      <c r="G827" s="30" t="n">
        <f aca="false">G828</f>
        <v>3960</v>
      </c>
      <c r="H827" s="30" t="n">
        <f aca="false">H828</f>
        <v>0</v>
      </c>
      <c r="I827" s="30" t="n">
        <f aca="false">I828</f>
        <v>0</v>
      </c>
    </row>
    <row r="828" customFormat="false" ht="30" hidden="false" customHeight="false" outlineLevel="0" collapsed="false">
      <c r="A828" s="23" t="s">
        <v>32</v>
      </c>
      <c r="B828" s="18" t="s">
        <v>664</v>
      </c>
      <c r="C828" s="18" t="s">
        <v>482</v>
      </c>
      <c r="D828" s="18" t="s">
        <v>15</v>
      </c>
      <c r="E828" s="21" t="s">
        <v>670</v>
      </c>
      <c r="F828" s="18" t="s">
        <v>33</v>
      </c>
      <c r="G828" s="30" t="n">
        <f aca="false">5500-1000+500-1040</f>
        <v>3960</v>
      </c>
      <c r="H828" s="30" t="n">
        <v>0</v>
      </c>
      <c r="I828" s="30" t="n">
        <v>0</v>
      </c>
    </row>
    <row r="829" customFormat="false" ht="30" hidden="false" customHeight="false" outlineLevel="0" collapsed="false">
      <c r="A829" s="23" t="s">
        <v>119</v>
      </c>
      <c r="B829" s="18" t="s">
        <v>664</v>
      </c>
      <c r="C829" s="18" t="s">
        <v>482</v>
      </c>
      <c r="D829" s="18" t="s">
        <v>15</v>
      </c>
      <c r="E829" s="21" t="s">
        <v>670</v>
      </c>
      <c r="F829" s="18" t="s">
        <v>120</v>
      </c>
      <c r="G829" s="30" t="n">
        <f aca="false">G830</f>
        <v>6700</v>
      </c>
      <c r="H829" s="30" t="n">
        <f aca="false">H830</f>
        <v>0</v>
      </c>
      <c r="I829" s="30" t="n">
        <f aca="false">I830</f>
        <v>0</v>
      </c>
    </row>
    <row r="830" customFormat="false" ht="15" hidden="false" customHeight="false" outlineLevel="0" collapsed="false">
      <c r="A830" s="23" t="s">
        <v>121</v>
      </c>
      <c r="B830" s="18" t="s">
        <v>664</v>
      </c>
      <c r="C830" s="18" t="s">
        <v>482</v>
      </c>
      <c r="D830" s="18" t="s">
        <v>15</v>
      </c>
      <c r="E830" s="21" t="s">
        <v>670</v>
      </c>
      <c r="F830" s="18" t="s">
        <v>122</v>
      </c>
      <c r="G830" s="30" t="n">
        <v>6700</v>
      </c>
      <c r="H830" s="30" t="n">
        <v>0</v>
      </c>
      <c r="I830" s="30" t="n">
        <v>0</v>
      </c>
    </row>
    <row r="831" customFormat="false" ht="45" hidden="false" customHeight="false" outlineLevel="0" collapsed="false">
      <c r="A831" s="20" t="s">
        <v>671</v>
      </c>
      <c r="B831" s="18" t="s">
        <v>664</v>
      </c>
      <c r="C831" s="18" t="s">
        <v>482</v>
      </c>
      <c r="D831" s="18" t="s">
        <v>15</v>
      </c>
      <c r="E831" s="21" t="s">
        <v>672</v>
      </c>
      <c r="F831" s="18"/>
      <c r="G831" s="30" t="n">
        <f aca="false">G832</f>
        <v>0</v>
      </c>
      <c r="H831" s="30" t="n">
        <f aca="false">H832</f>
        <v>0</v>
      </c>
      <c r="I831" s="30" t="n">
        <f aca="false">I832</f>
        <v>104000</v>
      </c>
    </row>
    <row r="832" customFormat="false" ht="30" hidden="false" customHeight="false" outlineLevel="0" collapsed="false">
      <c r="A832" s="23" t="s">
        <v>119</v>
      </c>
      <c r="B832" s="18" t="s">
        <v>664</v>
      </c>
      <c r="C832" s="18" t="s">
        <v>482</v>
      </c>
      <c r="D832" s="18" t="s">
        <v>15</v>
      </c>
      <c r="E832" s="21" t="s">
        <v>672</v>
      </c>
      <c r="F832" s="18" t="s">
        <v>120</v>
      </c>
      <c r="G832" s="30" t="n">
        <f aca="false">G833</f>
        <v>0</v>
      </c>
      <c r="H832" s="30" t="n">
        <f aca="false">H833</f>
        <v>0</v>
      </c>
      <c r="I832" s="30" t="n">
        <f aca="false">I833</f>
        <v>104000</v>
      </c>
    </row>
    <row r="833" customFormat="false" ht="15" hidden="false" customHeight="false" outlineLevel="0" collapsed="false">
      <c r="A833" s="23" t="s">
        <v>121</v>
      </c>
      <c r="B833" s="18" t="s">
        <v>664</v>
      </c>
      <c r="C833" s="18" t="s">
        <v>482</v>
      </c>
      <c r="D833" s="18" t="s">
        <v>15</v>
      </c>
      <c r="E833" s="21" t="s">
        <v>672</v>
      </c>
      <c r="F833" s="18" t="s">
        <v>122</v>
      </c>
      <c r="G833" s="30" t="n">
        <v>0</v>
      </c>
      <c r="H833" s="30" t="n">
        <f aca="false">9802-9802</f>
        <v>0</v>
      </c>
      <c r="I833" s="30" t="n">
        <f aca="false">94540+21460-12000</f>
        <v>104000</v>
      </c>
    </row>
    <row r="834" customFormat="false" ht="45" hidden="false" customHeight="false" outlineLevel="0" collapsed="false">
      <c r="A834" s="20" t="s">
        <v>100</v>
      </c>
      <c r="B834" s="18" t="s">
        <v>664</v>
      </c>
      <c r="C834" s="18" t="s">
        <v>482</v>
      </c>
      <c r="D834" s="18" t="s">
        <v>15</v>
      </c>
      <c r="E834" s="21" t="s">
        <v>101</v>
      </c>
      <c r="F834" s="18"/>
      <c r="G834" s="30" t="n">
        <f aca="false">G835+G838+G841</f>
        <v>473363.4</v>
      </c>
      <c r="H834" s="30" t="n">
        <f aca="false">H835+H838+H841</f>
        <v>488578</v>
      </c>
      <c r="I834" s="30" t="n">
        <f aca="false">I835+I838+I841</f>
        <v>489633</v>
      </c>
    </row>
    <row r="835" customFormat="false" ht="45" hidden="false" customHeight="false" outlineLevel="0" collapsed="false">
      <c r="A835" s="37" t="s">
        <v>673</v>
      </c>
      <c r="B835" s="18" t="s">
        <v>664</v>
      </c>
      <c r="C835" s="18" t="s">
        <v>482</v>
      </c>
      <c r="D835" s="18" t="s">
        <v>15</v>
      </c>
      <c r="E835" s="21" t="s">
        <v>674</v>
      </c>
      <c r="F835" s="18"/>
      <c r="G835" s="30" t="n">
        <f aca="false">G836</f>
        <v>137384.4</v>
      </c>
      <c r="H835" s="30" t="n">
        <f aca="false">H836</f>
        <v>136222</v>
      </c>
      <c r="I835" s="30" t="n">
        <f aca="false">I836</f>
        <v>137277</v>
      </c>
    </row>
    <row r="836" customFormat="false" ht="30" hidden="false" customHeight="false" outlineLevel="0" collapsed="false">
      <c r="A836" s="23" t="s">
        <v>119</v>
      </c>
      <c r="B836" s="18" t="s">
        <v>664</v>
      </c>
      <c r="C836" s="18" t="s">
        <v>482</v>
      </c>
      <c r="D836" s="18" t="s">
        <v>15</v>
      </c>
      <c r="E836" s="21" t="s">
        <v>674</v>
      </c>
      <c r="F836" s="18" t="s">
        <v>120</v>
      </c>
      <c r="G836" s="30" t="n">
        <f aca="false">G837</f>
        <v>137384.4</v>
      </c>
      <c r="H836" s="30" t="n">
        <f aca="false">H837</f>
        <v>136222</v>
      </c>
      <c r="I836" s="30" t="n">
        <f aca="false">I837</f>
        <v>137277</v>
      </c>
    </row>
    <row r="837" customFormat="false" ht="15" hidden="false" customHeight="false" outlineLevel="0" collapsed="false">
      <c r="A837" s="23" t="s">
        <v>121</v>
      </c>
      <c r="B837" s="18" t="s">
        <v>664</v>
      </c>
      <c r="C837" s="18" t="s">
        <v>482</v>
      </c>
      <c r="D837" s="18" t="s">
        <v>15</v>
      </c>
      <c r="E837" s="21" t="s">
        <v>674</v>
      </c>
      <c r="F837" s="18" t="s">
        <v>122</v>
      </c>
      <c r="G837" s="30" t="n">
        <f aca="false">153510-15000+665-330.6-2500+1040</f>
        <v>137384.4</v>
      </c>
      <c r="H837" s="30" t="n">
        <f aca="false">157157-18500-3000+565</f>
        <v>136222</v>
      </c>
      <c r="I837" s="30" t="n">
        <f aca="false">163512-24800-2000+565</f>
        <v>137277</v>
      </c>
    </row>
    <row r="838" customFormat="false" ht="120" hidden="false" customHeight="false" outlineLevel="0" collapsed="false">
      <c r="A838" s="29" t="s">
        <v>675</v>
      </c>
      <c r="B838" s="18" t="s">
        <v>664</v>
      </c>
      <c r="C838" s="18" t="s">
        <v>482</v>
      </c>
      <c r="D838" s="18" t="s">
        <v>15</v>
      </c>
      <c r="E838" s="21" t="s">
        <v>676</v>
      </c>
      <c r="F838" s="18"/>
      <c r="G838" s="30" t="n">
        <f aca="false">G839</f>
        <v>332185</v>
      </c>
      <c r="H838" s="30" t="n">
        <f aca="false">H839</f>
        <v>348562</v>
      </c>
      <c r="I838" s="30" t="n">
        <f aca="false">I839</f>
        <v>348562</v>
      </c>
    </row>
    <row r="839" customFormat="false" ht="30" hidden="false" customHeight="false" outlineLevel="0" collapsed="false">
      <c r="A839" s="23" t="s">
        <v>119</v>
      </c>
      <c r="B839" s="18" t="s">
        <v>664</v>
      </c>
      <c r="C839" s="18" t="s">
        <v>482</v>
      </c>
      <c r="D839" s="18" t="s">
        <v>15</v>
      </c>
      <c r="E839" s="21" t="s">
        <v>676</v>
      </c>
      <c r="F839" s="18" t="s">
        <v>120</v>
      </c>
      <c r="G839" s="30" t="n">
        <f aca="false">G840</f>
        <v>332185</v>
      </c>
      <c r="H839" s="30" t="n">
        <f aca="false">H840</f>
        <v>348562</v>
      </c>
      <c r="I839" s="30" t="n">
        <f aca="false">I840</f>
        <v>348562</v>
      </c>
    </row>
    <row r="840" customFormat="false" ht="15" hidden="false" customHeight="false" outlineLevel="0" collapsed="false">
      <c r="A840" s="23" t="s">
        <v>121</v>
      </c>
      <c r="B840" s="18" t="s">
        <v>664</v>
      </c>
      <c r="C840" s="18" t="s">
        <v>482</v>
      </c>
      <c r="D840" s="18" t="s">
        <v>15</v>
      </c>
      <c r="E840" s="21" t="s">
        <v>676</v>
      </c>
      <c r="F840" s="18" t="s">
        <v>122</v>
      </c>
      <c r="G840" s="30" t="n">
        <f aca="false">348562-16377</f>
        <v>332185</v>
      </c>
      <c r="H840" s="30" t="n">
        <v>348562</v>
      </c>
      <c r="I840" s="30" t="n">
        <v>348562</v>
      </c>
    </row>
    <row r="841" customFormat="false" ht="105" hidden="false" customHeight="false" outlineLevel="0" collapsed="false">
      <c r="A841" s="29" t="s">
        <v>677</v>
      </c>
      <c r="B841" s="18" t="s">
        <v>664</v>
      </c>
      <c r="C841" s="18" t="s">
        <v>482</v>
      </c>
      <c r="D841" s="18" t="s">
        <v>15</v>
      </c>
      <c r="E841" s="21" t="s">
        <v>678</v>
      </c>
      <c r="F841" s="24"/>
      <c r="G841" s="30" t="n">
        <f aca="false">G842</f>
        <v>3794</v>
      </c>
      <c r="H841" s="30" t="n">
        <f aca="false">H842</f>
        <v>3794</v>
      </c>
      <c r="I841" s="30" t="n">
        <f aca="false">I842</f>
        <v>3794</v>
      </c>
    </row>
    <row r="842" customFormat="false" ht="30" hidden="false" customHeight="false" outlineLevel="0" collapsed="false">
      <c r="A842" s="23" t="s">
        <v>119</v>
      </c>
      <c r="B842" s="18" t="s">
        <v>664</v>
      </c>
      <c r="C842" s="18" t="s">
        <v>482</v>
      </c>
      <c r="D842" s="18" t="s">
        <v>15</v>
      </c>
      <c r="E842" s="21" t="s">
        <v>678</v>
      </c>
      <c r="F842" s="18" t="s">
        <v>120</v>
      </c>
      <c r="G842" s="30" t="n">
        <f aca="false">G843</f>
        <v>3794</v>
      </c>
      <c r="H842" s="30" t="n">
        <f aca="false">H843</f>
        <v>3794</v>
      </c>
      <c r="I842" s="30" t="n">
        <f aca="false">I843</f>
        <v>3794</v>
      </c>
    </row>
    <row r="843" customFormat="false" ht="30" hidden="false" customHeight="false" outlineLevel="0" collapsed="false">
      <c r="A843" s="23" t="s">
        <v>679</v>
      </c>
      <c r="B843" s="18" t="s">
        <v>664</v>
      </c>
      <c r="C843" s="18" t="s">
        <v>482</v>
      </c>
      <c r="D843" s="18" t="s">
        <v>15</v>
      </c>
      <c r="E843" s="21" t="s">
        <v>678</v>
      </c>
      <c r="F843" s="18" t="s">
        <v>680</v>
      </c>
      <c r="G843" s="30" t="n">
        <v>3794</v>
      </c>
      <c r="H843" s="30" t="n">
        <v>3794</v>
      </c>
      <c r="I843" s="30" t="n">
        <v>3794</v>
      </c>
    </row>
    <row r="844" customFormat="false" ht="30" hidden="false" customHeight="false" outlineLevel="0" collapsed="false">
      <c r="A844" s="20" t="s">
        <v>111</v>
      </c>
      <c r="B844" s="18" t="s">
        <v>664</v>
      </c>
      <c r="C844" s="18" t="s">
        <v>482</v>
      </c>
      <c r="D844" s="18" t="s">
        <v>15</v>
      </c>
      <c r="E844" s="21" t="s">
        <v>112</v>
      </c>
      <c r="F844" s="18"/>
      <c r="G844" s="19" t="n">
        <f aca="false">G853+G858+G845</f>
        <v>22427.3</v>
      </c>
      <c r="H844" s="19" t="n">
        <f aca="false">H853+H858+H845</f>
        <v>16121.7</v>
      </c>
      <c r="I844" s="19" t="n">
        <f aca="false">I853+I858+I845</f>
        <v>16071.7</v>
      </c>
    </row>
    <row r="845" customFormat="false" ht="30" hidden="false" customHeight="false" outlineLevel="0" collapsed="false">
      <c r="A845" s="20" t="s">
        <v>113</v>
      </c>
      <c r="B845" s="18" t="s">
        <v>664</v>
      </c>
      <c r="C845" s="18" t="s">
        <v>482</v>
      </c>
      <c r="D845" s="18" t="s">
        <v>15</v>
      </c>
      <c r="E845" s="21" t="s">
        <v>114</v>
      </c>
      <c r="F845" s="18"/>
      <c r="G845" s="19" t="n">
        <f aca="false">G846</f>
        <v>22318.3</v>
      </c>
      <c r="H845" s="19" t="n">
        <f aca="false">H846</f>
        <v>16012.7</v>
      </c>
      <c r="I845" s="19" t="n">
        <f aca="false">I846</f>
        <v>15962.7</v>
      </c>
    </row>
    <row r="846" customFormat="false" ht="45" hidden="false" customHeight="false" outlineLevel="0" collapsed="false">
      <c r="A846" s="29" t="s">
        <v>115</v>
      </c>
      <c r="B846" s="18" t="s">
        <v>664</v>
      </c>
      <c r="C846" s="18" t="s">
        <v>482</v>
      </c>
      <c r="D846" s="18" t="s">
        <v>15</v>
      </c>
      <c r="E846" s="21" t="s">
        <v>116</v>
      </c>
      <c r="F846" s="18"/>
      <c r="G846" s="19" t="n">
        <f aca="false">G850+G847</f>
        <v>22318.3</v>
      </c>
      <c r="H846" s="19" t="n">
        <f aca="false">H850+H847</f>
        <v>16012.7</v>
      </c>
      <c r="I846" s="19" t="n">
        <f aca="false">I850+I847</f>
        <v>15962.7</v>
      </c>
    </row>
    <row r="847" customFormat="false" ht="75" hidden="false" customHeight="false" outlineLevel="0" collapsed="false">
      <c r="A847" s="20" t="s">
        <v>117</v>
      </c>
      <c r="B847" s="18" t="s">
        <v>664</v>
      </c>
      <c r="C847" s="18" t="s">
        <v>482</v>
      </c>
      <c r="D847" s="18" t="s">
        <v>15</v>
      </c>
      <c r="E847" s="21" t="s">
        <v>118</v>
      </c>
      <c r="F847" s="18"/>
      <c r="G847" s="19" t="n">
        <f aca="false">G848</f>
        <v>961.8</v>
      </c>
      <c r="H847" s="19" t="n">
        <f aca="false">H848</f>
        <v>550</v>
      </c>
      <c r="I847" s="19" t="n">
        <f aca="false">I848</f>
        <v>500</v>
      </c>
    </row>
    <row r="848" customFormat="false" ht="30" hidden="false" customHeight="false" outlineLevel="0" collapsed="false">
      <c r="A848" s="23" t="s">
        <v>119</v>
      </c>
      <c r="B848" s="18" t="s">
        <v>664</v>
      </c>
      <c r="C848" s="18" t="s">
        <v>482</v>
      </c>
      <c r="D848" s="18" t="s">
        <v>15</v>
      </c>
      <c r="E848" s="21" t="s">
        <v>118</v>
      </c>
      <c r="F848" s="18" t="s">
        <v>120</v>
      </c>
      <c r="G848" s="19" t="n">
        <f aca="false">G849</f>
        <v>961.8</v>
      </c>
      <c r="H848" s="19" t="n">
        <f aca="false">H849</f>
        <v>550</v>
      </c>
      <c r="I848" s="19" t="n">
        <f aca="false">I849</f>
        <v>500</v>
      </c>
    </row>
    <row r="849" customFormat="false" ht="15" hidden="false" customHeight="false" outlineLevel="0" collapsed="false">
      <c r="A849" s="23" t="s">
        <v>121</v>
      </c>
      <c r="B849" s="18" t="s">
        <v>664</v>
      </c>
      <c r="C849" s="18" t="s">
        <v>482</v>
      </c>
      <c r="D849" s="18" t="s">
        <v>15</v>
      </c>
      <c r="E849" s="21" t="s">
        <v>118</v>
      </c>
      <c r="F849" s="18" t="s">
        <v>122</v>
      </c>
      <c r="G849" s="19" t="n">
        <f aca="false">1860-360-1300+761.8</f>
        <v>961.8</v>
      </c>
      <c r="H849" s="19" t="n">
        <f aca="false">1500-1000+50</f>
        <v>550</v>
      </c>
      <c r="I849" s="19" t="n">
        <f aca="false">2500-2000</f>
        <v>500</v>
      </c>
    </row>
    <row r="850" customFormat="false" ht="15" hidden="false" customHeight="false" outlineLevel="0" collapsed="false">
      <c r="A850" s="23" t="s">
        <v>123</v>
      </c>
      <c r="B850" s="18" t="s">
        <v>664</v>
      </c>
      <c r="C850" s="18" t="s">
        <v>482</v>
      </c>
      <c r="D850" s="18" t="s">
        <v>15</v>
      </c>
      <c r="E850" s="21" t="s">
        <v>124</v>
      </c>
      <c r="F850" s="18"/>
      <c r="G850" s="19" t="n">
        <f aca="false">G851</f>
        <v>21356.5</v>
      </c>
      <c r="H850" s="19" t="n">
        <f aca="false">H851</f>
        <v>15462.7</v>
      </c>
      <c r="I850" s="19" t="n">
        <f aca="false">I851</f>
        <v>15462.7</v>
      </c>
    </row>
    <row r="851" customFormat="false" ht="30" hidden="false" customHeight="false" outlineLevel="0" collapsed="false">
      <c r="A851" s="23" t="s">
        <v>119</v>
      </c>
      <c r="B851" s="18" t="s">
        <v>664</v>
      </c>
      <c r="C851" s="18" t="s">
        <v>482</v>
      </c>
      <c r="D851" s="18" t="s">
        <v>15</v>
      </c>
      <c r="E851" s="21" t="s">
        <v>124</v>
      </c>
      <c r="F851" s="18" t="s">
        <v>120</v>
      </c>
      <c r="G851" s="19" t="n">
        <f aca="false">G852</f>
        <v>21356.5</v>
      </c>
      <c r="H851" s="19" t="n">
        <f aca="false">H852</f>
        <v>15462.7</v>
      </c>
      <c r="I851" s="19" t="n">
        <f aca="false">I852</f>
        <v>15462.7</v>
      </c>
    </row>
    <row r="852" customFormat="false" ht="15" hidden="false" customHeight="false" outlineLevel="0" collapsed="false">
      <c r="A852" s="23" t="s">
        <v>121</v>
      </c>
      <c r="B852" s="18" t="s">
        <v>664</v>
      </c>
      <c r="C852" s="18" t="s">
        <v>482</v>
      </c>
      <c r="D852" s="18" t="s">
        <v>15</v>
      </c>
      <c r="E852" s="21" t="s">
        <v>124</v>
      </c>
      <c r="F852" s="18" t="s">
        <v>122</v>
      </c>
      <c r="G852" s="19" t="n">
        <f aca="false">21476.3-119.8</f>
        <v>21356.5</v>
      </c>
      <c r="H852" s="19" t="n">
        <v>15462.7</v>
      </c>
      <c r="I852" s="19" t="n">
        <v>15462.7</v>
      </c>
    </row>
    <row r="853" customFormat="false" ht="45" hidden="false" customHeight="false" outlineLevel="0" collapsed="false">
      <c r="A853" s="23" t="s">
        <v>227</v>
      </c>
      <c r="B853" s="18" t="s">
        <v>664</v>
      </c>
      <c r="C853" s="18" t="s">
        <v>482</v>
      </c>
      <c r="D853" s="18" t="s">
        <v>15</v>
      </c>
      <c r="E853" s="21" t="s">
        <v>228</v>
      </c>
      <c r="F853" s="18"/>
      <c r="G853" s="19" t="n">
        <f aca="false">G854</f>
        <v>95</v>
      </c>
      <c r="H853" s="19" t="n">
        <f aca="false">H854</f>
        <v>95</v>
      </c>
      <c r="I853" s="19" t="n">
        <f aca="false">I854</f>
        <v>95</v>
      </c>
    </row>
    <row r="854" customFormat="false" ht="30" hidden="false" customHeight="false" outlineLevel="0" collapsed="false">
      <c r="A854" s="29" t="s">
        <v>229</v>
      </c>
      <c r="B854" s="18" t="s">
        <v>664</v>
      </c>
      <c r="C854" s="18" t="s">
        <v>482</v>
      </c>
      <c r="D854" s="18" t="s">
        <v>15</v>
      </c>
      <c r="E854" s="21" t="s">
        <v>230</v>
      </c>
      <c r="F854" s="18"/>
      <c r="G854" s="19" t="n">
        <f aca="false">G855</f>
        <v>95</v>
      </c>
      <c r="H854" s="19" t="n">
        <f aca="false">H855</f>
        <v>95</v>
      </c>
      <c r="I854" s="19" t="n">
        <f aca="false">I855</f>
        <v>95</v>
      </c>
    </row>
    <row r="855" customFormat="false" ht="30" hidden="false" customHeight="false" outlineLevel="0" collapsed="false">
      <c r="A855" s="27" t="s">
        <v>231</v>
      </c>
      <c r="B855" s="18" t="s">
        <v>664</v>
      </c>
      <c r="C855" s="18" t="s">
        <v>482</v>
      </c>
      <c r="D855" s="18" t="s">
        <v>15</v>
      </c>
      <c r="E855" s="21" t="s">
        <v>232</v>
      </c>
      <c r="F855" s="18"/>
      <c r="G855" s="19" t="n">
        <f aca="false">G856</f>
        <v>95</v>
      </c>
      <c r="H855" s="19" t="n">
        <f aca="false">H856</f>
        <v>95</v>
      </c>
      <c r="I855" s="19" t="n">
        <f aca="false">I856</f>
        <v>95</v>
      </c>
    </row>
    <row r="856" customFormat="false" ht="30" hidden="false" customHeight="false" outlineLevel="0" collapsed="false">
      <c r="A856" s="23" t="s">
        <v>119</v>
      </c>
      <c r="B856" s="18" t="s">
        <v>664</v>
      </c>
      <c r="C856" s="18" t="s">
        <v>482</v>
      </c>
      <c r="D856" s="18" t="s">
        <v>15</v>
      </c>
      <c r="E856" s="21" t="s">
        <v>232</v>
      </c>
      <c r="F856" s="18" t="s">
        <v>120</v>
      </c>
      <c r="G856" s="19" t="n">
        <f aca="false">G857</f>
        <v>95</v>
      </c>
      <c r="H856" s="19" t="n">
        <f aca="false">H857</f>
        <v>95</v>
      </c>
      <c r="I856" s="19" t="n">
        <f aca="false">I857</f>
        <v>95</v>
      </c>
    </row>
    <row r="857" customFormat="false" ht="15" hidden="false" customHeight="false" outlineLevel="0" collapsed="false">
      <c r="A857" s="23" t="s">
        <v>121</v>
      </c>
      <c r="B857" s="18" t="s">
        <v>664</v>
      </c>
      <c r="C857" s="18" t="s">
        <v>482</v>
      </c>
      <c r="D857" s="18" t="s">
        <v>15</v>
      </c>
      <c r="E857" s="21" t="s">
        <v>232</v>
      </c>
      <c r="F857" s="18" t="s">
        <v>122</v>
      </c>
      <c r="G857" s="19" t="n">
        <v>95</v>
      </c>
      <c r="H857" s="19" t="n">
        <v>95</v>
      </c>
      <c r="I857" s="19" t="n">
        <v>95</v>
      </c>
    </row>
    <row r="858" customFormat="false" ht="30" hidden="false" customHeight="false" outlineLevel="0" collapsed="false">
      <c r="A858" s="20" t="s">
        <v>646</v>
      </c>
      <c r="B858" s="18" t="s">
        <v>664</v>
      </c>
      <c r="C858" s="18" t="s">
        <v>482</v>
      </c>
      <c r="D858" s="18" t="s">
        <v>15</v>
      </c>
      <c r="E858" s="21" t="s">
        <v>647</v>
      </c>
      <c r="F858" s="18"/>
      <c r="G858" s="19" t="n">
        <f aca="false">G859</f>
        <v>14</v>
      </c>
      <c r="H858" s="19" t="n">
        <f aca="false">H859</f>
        <v>14</v>
      </c>
      <c r="I858" s="19" t="n">
        <f aca="false">I859</f>
        <v>14</v>
      </c>
    </row>
    <row r="859" customFormat="false" ht="75" hidden="false" customHeight="false" outlineLevel="0" collapsed="false">
      <c r="A859" s="29" t="s">
        <v>648</v>
      </c>
      <c r="B859" s="18" t="s">
        <v>664</v>
      </c>
      <c r="C859" s="18" t="s">
        <v>482</v>
      </c>
      <c r="D859" s="18" t="s">
        <v>15</v>
      </c>
      <c r="E859" s="21" t="s">
        <v>649</v>
      </c>
      <c r="F859" s="18"/>
      <c r="G859" s="19" t="n">
        <f aca="false">G860</f>
        <v>14</v>
      </c>
      <c r="H859" s="19" t="n">
        <f aca="false">H860</f>
        <v>14</v>
      </c>
      <c r="I859" s="19" t="n">
        <f aca="false">I860</f>
        <v>14</v>
      </c>
    </row>
    <row r="860" customFormat="false" ht="45" hidden="false" customHeight="false" outlineLevel="0" collapsed="false">
      <c r="A860" s="29" t="s">
        <v>650</v>
      </c>
      <c r="B860" s="18" t="s">
        <v>664</v>
      </c>
      <c r="C860" s="18" t="s">
        <v>482</v>
      </c>
      <c r="D860" s="18" t="s">
        <v>15</v>
      </c>
      <c r="E860" s="21" t="s">
        <v>651</v>
      </c>
      <c r="F860" s="18"/>
      <c r="G860" s="19" t="n">
        <f aca="false">G861</f>
        <v>14</v>
      </c>
      <c r="H860" s="19" t="n">
        <f aca="false">H861</f>
        <v>14</v>
      </c>
      <c r="I860" s="19" t="n">
        <f aca="false">I861</f>
        <v>14</v>
      </c>
    </row>
    <row r="861" customFormat="false" ht="30" hidden="false" customHeight="false" outlineLevel="0" collapsed="false">
      <c r="A861" s="23" t="s">
        <v>119</v>
      </c>
      <c r="B861" s="18" t="s">
        <v>664</v>
      </c>
      <c r="C861" s="18" t="s">
        <v>482</v>
      </c>
      <c r="D861" s="18" t="s">
        <v>15</v>
      </c>
      <c r="E861" s="21" t="s">
        <v>651</v>
      </c>
      <c r="F861" s="18" t="s">
        <v>120</v>
      </c>
      <c r="G861" s="19" t="n">
        <f aca="false">G862</f>
        <v>14</v>
      </c>
      <c r="H861" s="19" t="n">
        <f aca="false">H862</f>
        <v>14</v>
      </c>
      <c r="I861" s="19" t="n">
        <f aca="false">I862</f>
        <v>14</v>
      </c>
    </row>
    <row r="862" customFormat="false" ht="15" hidden="false" customHeight="false" outlineLevel="0" collapsed="false">
      <c r="A862" s="23" t="s">
        <v>121</v>
      </c>
      <c r="B862" s="18" t="s">
        <v>664</v>
      </c>
      <c r="C862" s="18" t="s">
        <v>482</v>
      </c>
      <c r="D862" s="18" t="s">
        <v>15</v>
      </c>
      <c r="E862" s="21" t="s">
        <v>651</v>
      </c>
      <c r="F862" s="18" t="s">
        <v>122</v>
      </c>
      <c r="G862" s="19" t="n">
        <v>14</v>
      </c>
      <c r="H862" s="19" t="n">
        <v>14</v>
      </c>
      <c r="I862" s="19" t="n">
        <v>14</v>
      </c>
    </row>
    <row r="863" customFormat="false" ht="15" hidden="false" customHeight="false" outlineLevel="0" collapsed="false">
      <c r="A863" s="17" t="s">
        <v>490</v>
      </c>
      <c r="B863" s="18" t="s">
        <v>664</v>
      </c>
      <c r="C863" s="18" t="s">
        <v>482</v>
      </c>
      <c r="D863" s="18" t="s">
        <v>37</v>
      </c>
      <c r="E863" s="18"/>
      <c r="F863" s="18"/>
      <c r="G863" s="30" t="n">
        <f aca="false">G864+G903+G909+G928</f>
        <v>614263.3</v>
      </c>
      <c r="H863" s="30" t="n">
        <f aca="false">H864+H903+H909+H928</f>
        <v>592815.9</v>
      </c>
      <c r="I863" s="30" t="n">
        <f aca="false">I864+I903+I909+I928</f>
        <v>593502.9</v>
      </c>
    </row>
    <row r="864" customFormat="false" ht="15" hidden="false" customHeight="false" outlineLevel="0" collapsed="false">
      <c r="A864" s="20" t="s">
        <v>96</v>
      </c>
      <c r="B864" s="18" t="s">
        <v>664</v>
      </c>
      <c r="C864" s="18" t="s">
        <v>482</v>
      </c>
      <c r="D864" s="18" t="s">
        <v>37</v>
      </c>
      <c r="E864" s="21" t="s">
        <v>97</v>
      </c>
      <c r="F864" s="18"/>
      <c r="G864" s="30" t="n">
        <f aca="false">G865+G898</f>
        <v>596526.3</v>
      </c>
      <c r="H864" s="30" t="n">
        <f aca="false">H865+H898</f>
        <v>577713.9</v>
      </c>
      <c r="I864" s="30" t="n">
        <f aca="false">I865+I898</f>
        <v>578383.9</v>
      </c>
    </row>
    <row r="865" customFormat="false" ht="15" hidden="false" customHeight="false" outlineLevel="0" collapsed="false">
      <c r="A865" s="20" t="s">
        <v>105</v>
      </c>
      <c r="B865" s="18" t="s">
        <v>664</v>
      </c>
      <c r="C865" s="18" t="s">
        <v>482</v>
      </c>
      <c r="D865" s="18" t="s">
        <v>37</v>
      </c>
      <c r="E865" s="21" t="s">
        <v>106</v>
      </c>
      <c r="F865" s="18"/>
      <c r="G865" s="19" t="n">
        <f aca="false">G866+G879+G894</f>
        <v>596176.3</v>
      </c>
      <c r="H865" s="19" t="n">
        <f aca="false">H866+H879+H894</f>
        <v>577363.9</v>
      </c>
      <c r="I865" s="19" t="n">
        <f aca="false">I866+I879+I894</f>
        <v>578033.9</v>
      </c>
    </row>
    <row r="866" customFormat="false" ht="30" hidden="false" customHeight="false" outlineLevel="0" collapsed="false">
      <c r="A866" s="20" t="s">
        <v>681</v>
      </c>
      <c r="B866" s="18" t="s">
        <v>664</v>
      </c>
      <c r="C866" s="18" t="s">
        <v>482</v>
      </c>
      <c r="D866" s="18" t="s">
        <v>37</v>
      </c>
      <c r="E866" s="21" t="s">
        <v>682</v>
      </c>
      <c r="F866" s="18"/>
      <c r="G866" s="19" t="n">
        <f aca="false">G867+G873+G870+G876</f>
        <v>513233.9</v>
      </c>
      <c r="H866" s="19" t="n">
        <f aca="false">H867+H873+H870+H876</f>
        <v>500029</v>
      </c>
      <c r="I866" s="19" t="n">
        <f aca="false">I867+I873+I870+I876</f>
        <v>501229</v>
      </c>
    </row>
    <row r="867" customFormat="false" ht="45" hidden="false" customHeight="false" outlineLevel="0" collapsed="false">
      <c r="A867" s="20" t="s">
        <v>683</v>
      </c>
      <c r="B867" s="18" t="s">
        <v>664</v>
      </c>
      <c r="C867" s="18" t="s">
        <v>482</v>
      </c>
      <c r="D867" s="18" t="s">
        <v>37</v>
      </c>
      <c r="E867" s="21" t="s">
        <v>684</v>
      </c>
      <c r="F867" s="18"/>
      <c r="G867" s="19" t="n">
        <f aca="false">G868</f>
        <v>57920.2</v>
      </c>
      <c r="H867" s="19" t="n">
        <f aca="false">H868</f>
        <v>53800</v>
      </c>
      <c r="I867" s="19" t="n">
        <f aca="false">I868</f>
        <v>55000</v>
      </c>
    </row>
    <row r="868" customFormat="false" ht="30" hidden="false" customHeight="false" outlineLevel="0" collapsed="false">
      <c r="A868" s="23" t="s">
        <v>119</v>
      </c>
      <c r="B868" s="18" t="s">
        <v>664</v>
      </c>
      <c r="C868" s="18" t="s">
        <v>482</v>
      </c>
      <c r="D868" s="18" t="s">
        <v>37</v>
      </c>
      <c r="E868" s="21" t="s">
        <v>684</v>
      </c>
      <c r="F868" s="18" t="s">
        <v>120</v>
      </c>
      <c r="G868" s="19" t="n">
        <f aca="false">G869</f>
        <v>57920.2</v>
      </c>
      <c r="H868" s="19" t="n">
        <f aca="false">H869</f>
        <v>53800</v>
      </c>
      <c r="I868" s="19" t="n">
        <f aca="false">I869</f>
        <v>55000</v>
      </c>
    </row>
    <row r="869" customFormat="false" ht="15" hidden="false" customHeight="false" outlineLevel="0" collapsed="false">
      <c r="A869" s="23" t="s">
        <v>121</v>
      </c>
      <c r="B869" s="18" t="s">
        <v>664</v>
      </c>
      <c r="C869" s="18" t="s">
        <v>482</v>
      </c>
      <c r="D869" s="18" t="s">
        <v>37</v>
      </c>
      <c r="E869" s="21" t="s">
        <v>684</v>
      </c>
      <c r="F869" s="18" t="s">
        <v>122</v>
      </c>
      <c r="G869" s="19" t="n">
        <f aca="false">76600-20000+63-5000+7350-1092.8</f>
        <v>57920.2</v>
      </c>
      <c r="H869" s="19" t="n">
        <f aca="false">90000-33200-3000</f>
        <v>53800</v>
      </c>
      <c r="I869" s="19" t="n">
        <f aca="false">93000-36000-2000</f>
        <v>55000</v>
      </c>
    </row>
    <row r="870" customFormat="false" ht="225" hidden="false" customHeight="false" outlineLevel="0" collapsed="false">
      <c r="A870" s="23" t="s">
        <v>685</v>
      </c>
      <c r="B870" s="18" t="s">
        <v>664</v>
      </c>
      <c r="C870" s="18" t="s">
        <v>482</v>
      </c>
      <c r="D870" s="18" t="s">
        <v>37</v>
      </c>
      <c r="E870" s="21" t="s">
        <v>686</v>
      </c>
      <c r="F870" s="18"/>
      <c r="G870" s="19" t="n">
        <f aca="false">G871</f>
        <v>19842</v>
      </c>
      <c r="H870" s="19" t="n">
        <f aca="false">H871</f>
        <v>19842</v>
      </c>
      <c r="I870" s="19" t="n">
        <f aca="false">I871</f>
        <v>19842</v>
      </c>
    </row>
    <row r="871" customFormat="false" ht="30" hidden="false" customHeight="false" outlineLevel="0" collapsed="false">
      <c r="A871" s="23" t="s">
        <v>119</v>
      </c>
      <c r="B871" s="18" t="s">
        <v>664</v>
      </c>
      <c r="C871" s="18" t="s">
        <v>482</v>
      </c>
      <c r="D871" s="18" t="s">
        <v>37</v>
      </c>
      <c r="E871" s="21" t="s">
        <v>686</v>
      </c>
      <c r="F871" s="18" t="s">
        <v>120</v>
      </c>
      <c r="G871" s="19" t="n">
        <f aca="false">G872</f>
        <v>19842</v>
      </c>
      <c r="H871" s="19" t="n">
        <f aca="false">H872</f>
        <v>19842</v>
      </c>
      <c r="I871" s="19" t="n">
        <f aca="false">I872</f>
        <v>19842</v>
      </c>
    </row>
    <row r="872" customFormat="false" ht="15" hidden="false" customHeight="false" outlineLevel="0" collapsed="false">
      <c r="A872" s="23" t="s">
        <v>121</v>
      </c>
      <c r="B872" s="18" t="s">
        <v>664</v>
      </c>
      <c r="C872" s="18" t="s">
        <v>482</v>
      </c>
      <c r="D872" s="18" t="s">
        <v>37</v>
      </c>
      <c r="E872" s="21" t="s">
        <v>686</v>
      </c>
      <c r="F872" s="18" t="s">
        <v>122</v>
      </c>
      <c r="G872" s="19" t="n">
        <v>19842</v>
      </c>
      <c r="H872" s="19" t="n">
        <v>19842</v>
      </c>
      <c r="I872" s="19" t="n">
        <v>19842</v>
      </c>
    </row>
    <row r="873" customFormat="false" ht="180" hidden="false" customHeight="false" outlineLevel="0" collapsed="false">
      <c r="A873" s="29" t="s">
        <v>687</v>
      </c>
      <c r="B873" s="18" t="s">
        <v>664</v>
      </c>
      <c r="C873" s="18" t="s">
        <v>482</v>
      </c>
      <c r="D873" s="18" t="s">
        <v>37</v>
      </c>
      <c r="E873" s="21" t="s">
        <v>688</v>
      </c>
      <c r="F873" s="18"/>
      <c r="G873" s="19" t="n">
        <f aca="false">G874</f>
        <v>435277</v>
      </c>
      <c r="H873" s="19" t="n">
        <f aca="false">H874</f>
        <v>426387</v>
      </c>
      <c r="I873" s="19" t="n">
        <f aca="false">I874</f>
        <v>426387</v>
      </c>
    </row>
    <row r="874" customFormat="false" ht="30" hidden="false" customHeight="false" outlineLevel="0" collapsed="false">
      <c r="A874" s="23" t="s">
        <v>119</v>
      </c>
      <c r="B874" s="18" t="s">
        <v>664</v>
      </c>
      <c r="C874" s="18" t="s">
        <v>482</v>
      </c>
      <c r="D874" s="18" t="s">
        <v>37</v>
      </c>
      <c r="E874" s="21" t="s">
        <v>688</v>
      </c>
      <c r="F874" s="18" t="s">
        <v>120</v>
      </c>
      <c r="G874" s="19" t="n">
        <f aca="false">G875</f>
        <v>435277</v>
      </c>
      <c r="H874" s="19" t="n">
        <f aca="false">H875</f>
        <v>426387</v>
      </c>
      <c r="I874" s="19" t="n">
        <f aca="false">I875</f>
        <v>426387</v>
      </c>
    </row>
    <row r="875" customFormat="false" ht="15" hidden="false" customHeight="false" outlineLevel="0" collapsed="false">
      <c r="A875" s="23" t="s">
        <v>121</v>
      </c>
      <c r="B875" s="18" t="s">
        <v>664</v>
      </c>
      <c r="C875" s="18" t="s">
        <v>482</v>
      </c>
      <c r="D875" s="18" t="s">
        <v>37</v>
      </c>
      <c r="E875" s="21" t="s">
        <v>688</v>
      </c>
      <c r="F875" s="18" t="s">
        <v>122</v>
      </c>
      <c r="G875" s="19" t="n">
        <f aca="false">426387+602+8288</f>
        <v>435277</v>
      </c>
      <c r="H875" s="19" t="n">
        <v>426387</v>
      </c>
      <c r="I875" s="19" t="n">
        <v>426387</v>
      </c>
    </row>
    <row r="876" customFormat="false" ht="45" hidden="false" customHeight="false" outlineLevel="0" collapsed="false">
      <c r="A876" s="23" t="s">
        <v>689</v>
      </c>
      <c r="B876" s="18" t="s">
        <v>664</v>
      </c>
      <c r="C876" s="18" t="s">
        <v>482</v>
      </c>
      <c r="D876" s="18" t="s">
        <v>37</v>
      </c>
      <c r="E876" s="21" t="s">
        <v>690</v>
      </c>
      <c r="F876" s="18"/>
      <c r="G876" s="19" t="n">
        <f aca="false">G877</f>
        <v>194.7</v>
      </c>
      <c r="H876" s="19" t="n">
        <f aca="false">H877</f>
        <v>0</v>
      </c>
      <c r="I876" s="19" t="n">
        <f aca="false">I877</f>
        <v>0</v>
      </c>
    </row>
    <row r="877" customFormat="false" ht="30" hidden="false" customHeight="false" outlineLevel="0" collapsed="false">
      <c r="A877" s="23" t="s">
        <v>119</v>
      </c>
      <c r="B877" s="18" t="s">
        <v>664</v>
      </c>
      <c r="C877" s="18" t="s">
        <v>482</v>
      </c>
      <c r="D877" s="18" t="s">
        <v>37</v>
      </c>
      <c r="E877" s="21" t="s">
        <v>690</v>
      </c>
      <c r="F877" s="18" t="s">
        <v>120</v>
      </c>
      <c r="G877" s="19" t="n">
        <f aca="false">G878</f>
        <v>194.7</v>
      </c>
      <c r="H877" s="19" t="n">
        <f aca="false">H878</f>
        <v>0</v>
      </c>
      <c r="I877" s="19" t="n">
        <f aca="false">I878</f>
        <v>0</v>
      </c>
    </row>
    <row r="878" customFormat="false" ht="15" hidden="false" customHeight="false" outlineLevel="0" collapsed="false">
      <c r="A878" s="23" t="s">
        <v>121</v>
      </c>
      <c r="B878" s="18" t="s">
        <v>664</v>
      </c>
      <c r="C878" s="18" t="s">
        <v>482</v>
      </c>
      <c r="D878" s="18" t="s">
        <v>37</v>
      </c>
      <c r="E878" s="21" t="s">
        <v>690</v>
      </c>
      <c r="F878" s="18" t="s">
        <v>122</v>
      </c>
      <c r="G878" s="19" t="n">
        <f aca="false">5000-4805.3</f>
        <v>194.7</v>
      </c>
      <c r="H878" s="19" t="n">
        <v>0</v>
      </c>
      <c r="I878" s="19" t="n">
        <v>0</v>
      </c>
    </row>
    <row r="879" customFormat="false" ht="75" hidden="false" customHeight="false" outlineLevel="0" collapsed="false">
      <c r="A879" s="20" t="s">
        <v>107</v>
      </c>
      <c r="B879" s="18" t="s">
        <v>664</v>
      </c>
      <c r="C879" s="18" t="s">
        <v>482</v>
      </c>
      <c r="D879" s="18" t="s">
        <v>37</v>
      </c>
      <c r="E879" s="21" t="s">
        <v>108</v>
      </c>
      <c r="F879" s="18"/>
      <c r="G879" s="19" t="n">
        <f aca="false">G880+G888+G883+G891</f>
        <v>73834.3</v>
      </c>
      <c r="H879" s="19" t="n">
        <f aca="false">H880+H888+H883+H891</f>
        <v>77334.9</v>
      </c>
      <c r="I879" s="19" t="n">
        <f aca="false">I880+I888+I883+I891</f>
        <v>76804.9</v>
      </c>
    </row>
    <row r="880" customFormat="false" ht="75" hidden="false" customHeight="false" outlineLevel="0" collapsed="false">
      <c r="A880" s="29" t="s">
        <v>691</v>
      </c>
      <c r="B880" s="18" t="s">
        <v>664</v>
      </c>
      <c r="C880" s="18" t="s">
        <v>482</v>
      </c>
      <c r="D880" s="18" t="s">
        <v>37</v>
      </c>
      <c r="E880" s="21" t="s">
        <v>692</v>
      </c>
      <c r="F880" s="18"/>
      <c r="G880" s="19" t="n">
        <f aca="false">G881</f>
        <v>13</v>
      </c>
      <c r="H880" s="19" t="n">
        <f aca="false">H881</f>
        <v>13</v>
      </c>
      <c r="I880" s="19" t="n">
        <f aca="false">I881</f>
        <v>13</v>
      </c>
    </row>
    <row r="881" customFormat="false" ht="30" hidden="false" customHeight="false" outlineLevel="0" collapsed="false">
      <c r="A881" s="23" t="s">
        <v>119</v>
      </c>
      <c r="B881" s="18" t="s">
        <v>664</v>
      </c>
      <c r="C881" s="18" t="s">
        <v>482</v>
      </c>
      <c r="D881" s="18" t="s">
        <v>37</v>
      </c>
      <c r="E881" s="21" t="s">
        <v>692</v>
      </c>
      <c r="F881" s="18" t="s">
        <v>120</v>
      </c>
      <c r="G881" s="19" t="n">
        <f aca="false">G882</f>
        <v>13</v>
      </c>
      <c r="H881" s="19" t="n">
        <f aca="false">H882</f>
        <v>13</v>
      </c>
      <c r="I881" s="19" t="n">
        <f aca="false">I882</f>
        <v>13</v>
      </c>
    </row>
    <row r="882" customFormat="false" ht="15" hidden="false" customHeight="false" outlineLevel="0" collapsed="false">
      <c r="A882" s="23" t="s">
        <v>121</v>
      </c>
      <c r="B882" s="18" t="s">
        <v>664</v>
      </c>
      <c r="C882" s="18" t="s">
        <v>482</v>
      </c>
      <c r="D882" s="18" t="s">
        <v>37</v>
      </c>
      <c r="E882" s="21" t="s">
        <v>692</v>
      </c>
      <c r="F882" s="18" t="s">
        <v>122</v>
      </c>
      <c r="G882" s="19" t="n">
        <v>13</v>
      </c>
      <c r="H882" s="19" t="n">
        <v>13</v>
      </c>
      <c r="I882" s="19" t="n">
        <v>13</v>
      </c>
    </row>
    <row r="883" customFormat="false" ht="90" hidden="false" customHeight="false" outlineLevel="0" collapsed="false">
      <c r="A883" s="23" t="s">
        <v>693</v>
      </c>
      <c r="B883" s="18" t="s">
        <v>664</v>
      </c>
      <c r="C883" s="18" t="s">
        <v>482</v>
      </c>
      <c r="D883" s="18" t="s">
        <v>37</v>
      </c>
      <c r="E883" s="21" t="s">
        <v>694</v>
      </c>
      <c r="F883" s="18"/>
      <c r="G883" s="19" t="n">
        <f aca="false">G884+G886</f>
        <v>17884</v>
      </c>
      <c r="H883" s="19" t="n">
        <f aca="false">H884+H886</f>
        <v>17985</v>
      </c>
      <c r="I883" s="19" t="n">
        <f aca="false">I884+I886</f>
        <v>17987</v>
      </c>
    </row>
    <row r="884" customFormat="false" ht="30" hidden="false" customHeight="false" outlineLevel="0" collapsed="false">
      <c r="A884" s="23" t="s">
        <v>30</v>
      </c>
      <c r="B884" s="18" t="s">
        <v>664</v>
      </c>
      <c r="C884" s="18" t="s">
        <v>482</v>
      </c>
      <c r="D884" s="18" t="s">
        <v>37</v>
      </c>
      <c r="E884" s="21" t="s">
        <v>694</v>
      </c>
      <c r="F884" s="18" t="s">
        <v>31</v>
      </c>
      <c r="G884" s="19" t="n">
        <f aca="false">G885</f>
        <v>16767</v>
      </c>
      <c r="H884" s="19" t="n">
        <f aca="false">H885</f>
        <v>17985</v>
      </c>
      <c r="I884" s="19" t="n">
        <f aca="false">I885</f>
        <v>17987</v>
      </c>
    </row>
    <row r="885" customFormat="false" ht="30" hidden="false" customHeight="false" outlineLevel="0" collapsed="false">
      <c r="A885" s="23" t="s">
        <v>32</v>
      </c>
      <c r="B885" s="18" t="s">
        <v>664</v>
      </c>
      <c r="C885" s="18" t="s">
        <v>482</v>
      </c>
      <c r="D885" s="18" t="s">
        <v>37</v>
      </c>
      <c r="E885" s="21" t="s">
        <v>694</v>
      </c>
      <c r="F885" s="18" t="s">
        <v>33</v>
      </c>
      <c r="G885" s="19" t="n">
        <f aca="false">22009-2175-864.3-1930.2-272.5</f>
        <v>16767</v>
      </c>
      <c r="H885" s="19" t="n">
        <f aca="false">22009-4024</f>
        <v>17985</v>
      </c>
      <c r="I885" s="19" t="n">
        <f aca="false">22009-4024+2</f>
        <v>17987</v>
      </c>
    </row>
    <row r="886" customFormat="false" ht="30" hidden="false" customHeight="false" outlineLevel="0" collapsed="false">
      <c r="A886" s="23" t="s">
        <v>119</v>
      </c>
      <c r="B886" s="18" t="s">
        <v>664</v>
      </c>
      <c r="C886" s="18" t="s">
        <v>482</v>
      </c>
      <c r="D886" s="18" t="s">
        <v>37</v>
      </c>
      <c r="E886" s="21" t="s">
        <v>694</v>
      </c>
      <c r="F886" s="18" t="s">
        <v>120</v>
      </c>
      <c r="G886" s="19" t="n">
        <f aca="false">G887</f>
        <v>1117</v>
      </c>
      <c r="H886" s="19" t="n">
        <f aca="false">H887</f>
        <v>0</v>
      </c>
      <c r="I886" s="19" t="n">
        <f aca="false">I887</f>
        <v>0</v>
      </c>
    </row>
    <row r="887" customFormat="false" ht="15" hidden="false" customHeight="false" outlineLevel="0" collapsed="false">
      <c r="A887" s="23" t="s">
        <v>121</v>
      </c>
      <c r="B887" s="18" t="s">
        <v>664</v>
      </c>
      <c r="C887" s="18" t="s">
        <v>482</v>
      </c>
      <c r="D887" s="18" t="s">
        <v>37</v>
      </c>
      <c r="E887" s="21" t="s">
        <v>694</v>
      </c>
      <c r="F887" s="18" t="s">
        <v>122</v>
      </c>
      <c r="G887" s="19" t="n">
        <f aca="false">864.3-19.8+272.5</f>
        <v>1117</v>
      </c>
      <c r="H887" s="19" t="n">
        <v>0</v>
      </c>
      <c r="I887" s="19" t="n">
        <v>0</v>
      </c>
    </row>
    <row r="888" customFormat="false" ht="90" hidden="false" customHeight="false" outlineLevel="0" collapsed="false">
      <c r="A888" s="23" t="s">
        <v>695</v>
      </c>
      <c r="B888" s="18" t="s">
        <v>664</v>
      </c>
      <c r="C888" s="18" t="s">
        <v>482</v>
      </c>
      <c r="D888" s="18" t="s">
        <v>37</v>
      </c>
      <c r="E888" s="21" t="s">
        <v>696</v>
      </c>
      <c r="F888" s="18"/>
      <c r="G888" s="19" t="n">
        <f aca="false">G889</f>
        <v>34188.3</v>
      </c>
      <c r="H888" s="19" t="n">
        <f aca="false">H889</f>
        <v>35642.9</v>
      </c>
      <c r="I888" s="19" t="n">
        <f aca="false">I889</f>
        <v>35110.9</v>
      </c>
    </row>
    <row r="889" customFormat="false" ht="30" hidden="false" customHeight="false" outlineLevel="0" collapsed="false">
      <c r="A889" s="23" t="s">
        <v>30</v>
      </c>
      <c r="B889" s="18" t="s">
        <v>664</v>
      </c>
      <c r="C889" s="18" t="s">
        <v>482</v>
      </c>
      <c r="D889" s="18" t="s">
        <v>37</v>
      </c>
      <c r="E889" s="21" t="s">
        <v>696</v>
      </c>
      <c r="F889" s="18" t="s">
        <v>31</v>
      </c>
      <c r="G889" s="19" t="n">
        <f aca="false">G890</f>
        <v>34188.3</v>
      </c>
      <c r="H889" s="19" t="n">
        <f aca="false">H890</f>
        <v>35642.9</v>
      </c>
      <c r="I889" s="19" t="n">
        <f aca="false">I890</f>
        <v>35110.9</v>
      </c>
    </row>
    <row r="890" customFormat="false" ht="30" hidden="false" customHeight="false" outlineLevel="0" collapsed="false">
      <c r="A890" s="23" t="s">
        <v>32</v>
      </c>
      <c r="B890" s="18" t="s">
        <v>664</v>
      </c>
      <c r="C890" s="18" t="s">
        <v>482</v>
      </c>
      <c r="D890" s="18" t="s">
        <v>37</v>
      </c>
      <c r="E890" s="21" t="s">
        <v>696</v>
      </c>
      <c r="F890" s="18" t="s">
        <v>33</v>
      </c>
      <c r="G890" s="19" t="n">
        <f aca="false">31279+2909.4-758+757.9</f>
        <v>34188.3</v>
      </c>
      <c r="H890" s="19" t="n">
        <f aca="false">33511+2969.5-837.6</f>
        <v>35642.9</v>
      </c>
      <c r="I890" s="19" t="n">
        <f aca="false">33553+2973.2-1415.3</f>
        <v>35110.9</v>
      </c>
    </row>
    <row r="891" customFormat="false" ht="75" hidden="false" customHeight="false" outlineLevel="0" collapsed="false">
      <c r="A891" s="23" t="s">
        <v>697</v>
      </c>
      <c r="B891" s="18" t="s">
        <v>664</v>
      </c>
      <c r="C891" s="18" t="s">
        <v>482</v>
      </c>
      <c r="D891" s="18" t="s">
        <v>37</v>
      </c>
      <c r="E891" s="21" t="s">
        <v>698</v>
      </c>
      <c r="F891" s="18"/>
      <c r="G891" s="19" t="n">
        <f aca="false">G892</f>
        <v>21749</v>
      </c>
      <c r="H891" s="19" t="n">
        <f aca="false">H892</f>
        <v>23694</v>
      </c>
      <c r="I891" s="19" t="n">
        <f aca="false">I892</f>
        <v>23694</v>
      </c>
    </row>
    <row r="892" customFormat="false" ht="30" hidden="false" customHeight="false" outlineLevel="0" collapsed="false">
      <c r="A892" s="23" t="s">
        <v>30</v>
      </c>
      <c r="B892" s="18" t="s">
        <v>664</v>
      </c>
      <c r="C892" s="18" t="s">
        <v>482</v>
      </c>
      <c r="D892" s="18" t="s">
        <v>37</v>
      </c>
      <c r="E892" s="21" t="s">
        <v>698</v>
      </c>
      <c r="F892" s="18" t="s">
        <v>31</v>
      </c>
      <c r="G892" s="19" t="n">
        <f aca="false">G893</f>
        <v>21749</v>
      </c>
      <c r="H892" s="19" t="n">
        <f aca="false">H893</f>
        <v>23694</v>
      </c>
      <c r="I892" s="19" t="n">
        <f aca="false">I893</f>
        <v>23694</v>
      </c>
    </row>
    <row r="893" customFormat="false" ht="30" hidden="false" customHeight="false" outlineLevel="0" collapsed="false">
      <c r="A893" s="23" t="s">
        <v>32</v>
      </c>
      <c r="B893" s="18" t="s">
        <v>664</v>
      </c>
      <c r="C893" s="18" t="s">
        <v>482</v>
      </c>
      <c r="D893" s="18" t="s">
        <v>37</v>
      </c>
      <c r="E893" s="21" t="s">
        <v>698</v>
      </c>
      <c r="F893" s="18" t="s">
        <v>33</v>
      </c>
      <c r="G893" s="19" t="n">
        <f aca="false">19574+2175</f>
        <v>21749</v>
      </c>
      <c r="H893" s="19" t="n">
        <f aca="false">17725+4024+1945</f>
        <v>23694</v>
      </c>
      <c r="I893" s="19" t="n">
        <f aca="false">17725+4024+1945</f>
        <v>23694</v>
      </c>
    </row>
    <row r="894" customFormat="false" ht="75" hidden="false" customHeight="false" outlineLevel="0" collapsed="false">
      <c r="A894" s="20" t="s">
        <v>699</v>
      </c>
      <c r="B894" s="18" t="s">
        <v>664</v>
      </c>
      <c r="C894" s="18" t="s">
        <v>482</v>
      </c>
      <c r="D894" s="18" t="s">
        <v>37</v>
      </c>
      <c r="E894" s="21" t="s">
        <v>700</v>
      </c>
      <c r="F894" s="18"/>
      <c r="G894" s="19" t="n">
        <f aca="false">G895</f>
        <v>9108.1</v>
      </c>
      <c r="H894" s="19" t="n">
        <f aca="false">H895</f>
        <v>0</v>
      </c>
      <c r="I894" s="19" t="n">
        <f aca="false">I895</f>
        <v>0</v>
      </c>
    </row>
    <row r="895" customFormat="false" ht="45" hidden="false" customHeight="false" outlineLevel="0" collapsed="false">
      <c r="A895" s="29" t="s">
        <v>683</v>
      </c>
      <c r="B895" s="18" t="s">
        <v>664</v>
      </c>
      <c r="C895" s="18" t="s">
        <v>482</v>
      </c>
      <c r="D895" s="18" t="s">
        <v>37</v>
      </c>
      <c r="E895" s="21" t="s">
        <v>701</v>
      </c>
      <c r="F895" s="18"/>
      <c r="G895" s="19" t="n">
        <f aca="false">G896</f>
        <v>9108.1</v>
      </c>
      <c r="H895" s="19" t="n">
        <f aca="false">H896</f>
        <v>0</v>
      </c>
      <c r="I895" s="19" t="n">
        <f aca="false">I896</f>
        <v>0</v>
      </c>
    </row>
    <row r="896" customFormat="false" ht="30" hidden="false" customHeight="false" outlineLevel="0" collapsed="false">
      <c r="A896" s="23" t="s">
        <v>119</v>
      </c>
      <c r="B896" s="18" t="s">
        <v>664</v>
      </c>
      <c r="C896" s="18" t="s">
        <v>482</v>
      </c>
      <c r="D896" s="18" t="s">
        <v>37</v>
      </c>
      <c r="E896" s="21" t="s">
        <v>701</v>
      </c>
      <c r="F896" s="18" t="s">
        <v>120</v>
      </c>
      <c r="G896" s="19" t="n">
        <f aca="false">G897</f>
        <v>9108.1</v>
      </c>
      <c r="H896" s="19" t="n">
        <f aca="false">H897</f>
        <v>0</v>
      </c>
      <c r="I896" s="19" t="n">
        <f aca="false">I897</f>
        <v>0</v>
      </c>
    </row>
    <row r="897" customFormat="false" ht="15" hidden="false" customHeight="false" outlineLevel="0" collapsed="false">
      <c r="A897" s="23" t="s">
        <v>121</v>
      </c>
      <c r="B897" s="18" t="s">
        <v>664</v>
      </c>
      <c r="C897" s="18" t="s">
        <v>482</v>
      </c>
      <c r="D897" s="18" t="s">
        <v>37</v>
      </c>
      <c r="E897" s="21" t="s">
        <v>701</v>
      </c>
      <c r="F897" s="18" t="s">
        <v>122</v>
      </c>
      <c r="G897" s="19" t="n">
        <f aca="false">2660+6448.1</f>
        <v>9108.1</v>
      </c>
      <c r="H897" s="19" t="n">
        <v>0</v>
      </c>
      <c r="I897" s="19" t="n">
        <v>0</v>
      </c>
    </row>
    <row r="898" customFormat="false" ht="15" hidden="false" customHeight="false" outlineLevel="0" collapsed="false">
      <c r="A898" s="20" t="s">
        <v>125</v>
      </c>
      <c r="B898" s="18" t="s">
        <v>664</v>
      </c>
      <c r="C898" s="18" t="s">
        <v>482</v>
      </c>
      <c r="D898" s="18" t="s">
        <v>37</v>
      </c>
      <c r="E898" s="21" t="s">
        <v>702</v>
      </c>
      <c r="F898" s="18"/>
      <c r="G898" s="19" t="n">
        <f aca="false">G899</f>
        <v>350</v>
      </c>
      <c r="H898" s="19" t="n">
        <f aca="false">H899</f>
        <v>350</v>
      </c>
      <c r="I898" s="19" t="n">
        <f aca="false">I899</f>
        <v>350</v>
      </c>
    </row>
    <row r="899" customFormat="false" ht="45" hidden="false" customHeight="false" outlineLevel="0" collapsed="false">
      <c r="A899" s="20" t="s">
        <v>42</v>
      </c>
      <c r="B899" s="18" t="s">
        <v>664</v>
      </c>
      <c r="C899" s="18" t="s">
        <v>482</v>
      </c>
      <c r="D899" s="18" t="s">
        <v>37</v>
      </c>
      <c r="E899" s="21" t="s">
        <v>703</v>
      </c>
      <c r="F899" s="18"/>
      <c r="G899" s="19" t="n">
        <f aca="false">G900</f>
        <v>350</v>
      </c>
      <c r="H899" s="19" t="n">
        <f aca="false">H900</f>
        <v>350</v>
      </c>
      <c r="I899" s="19" t="n">
        <f aca="false">I900</f>
        <v>350</v>
      </c>
    </row>
    <row r="900" customFormat="false" ht="15" hidden="false" customHeight="false" outlineLevel="0" collapsed="false">
      <c r="A900" s="23" t="s">
        <v>704</v>
      </c>
      <c r="B900" s="18" t="s">
        <v>664</v>
      </c>
      <c r="C900" s="18" t="s">
        <v>482</v>
      </c>
      <c r="D900" s="18" t="s">
        <v>37</v>
      </c>
      <c r="E900" s="21" t="s">
        <v>705</v>
      </c>
      <c r="F900" s="18"/>
      <c r="G900" s="19" t="n">
        <f aca="false">G901</f>
        <v>350</v>
      </c>
      <c r="H900" s="19" t="n">
        <f aca="false">H901</f>
        <v>350</v>
      </c>
      <c r="I900" s="19" t="n">
        <f aca="false">I901</f>
        <v>350</v>
      </c>
    </row>
    <row r="901" customFormat="false" ht="30" hidden="false" customHeight="false" outlineLevel="0" collapsed="false">
      <c r="A901" s="23" t="s">
        <v>30</v>
      </c>
      <c r="B901" s="18" t="s">
        <v>664</v>
      </c>
      <c r="C901" s="18" t="s">
        <v>482</v>
      </c>
      <c r="D901" s="18" t="s">
        <v>37</v>
      </c>
      <c r="E901" s="21" t="s">
        <v>705</v>
      </c>
      <c r="F901" s="18" t="s">
        <v>31</v>
      </c>
      <c r="G901" s="19" t="n">
        <f aca="false">G902</f>
        <v>350</v>
      </c>
      <c r="H901" s="19" t="n">
        <f aca="false">H902</f>
        <v>350</v>
      </c>
      <c r="I901" s="19" t="n">
        <f aca="false">I902</f>
        <v>350</v>
      </c>
    </row>
    <row r="902" customFormat="false" ht="30" hidden="false" customHeight="false" outlineLevel="0" collapsed="false">
      <c r="A902" s="23" t="s">
        <v>32</v>
      </c>
      <c r="B902" s="18" t="s">
        <v>664</v>
      </c>
      <c r="C902" s="18" t="s">
        <v>482</v>
      </c>
      <c r="D902" s="18" t="s">
        <v>37</v>
      </c>
      <c r="E902" s="21" t="s">
        <v>705</v>
      </c>
      <c r="F902" s="18" t="s">
        <v>33</v>
      </c>
      <c r="G902" s="19" t="n">
        <v>350</v>
      </c>
      <c r="H902" s="19" t="n">
        <v>350</v>
      </c>
      <c r="I902" s="19" t="n">
        <v>350</v>
      </c>
    </row>
    <row r="903" customFormat="false" ht="30" hidden="false" customHeight="false" outlineLevel="0" collapsed="false">
      <c r="A903" s="20" t="s">
        <v>48</v>
      </c>
      <c r="B903" s="18" t="s">
        <v>664</v>
      </c>
      <c r="C903" s="18" t="s">
        <v>482</v>
      </c>
      <c r="D903" s="18" t="s">
        <v>37</v>
      </c>
      <c r="E903" s="21" t="s">
        <v>49</v>
      </c>
      <c r="F903" s="18"/>
      <c r="G903" s="19" t="n">
        <f aca="false">G904</f>
        <v>340</v>
      </c>
      <c r="H903" s="19" t="n">
        <f aca="false">H904</f>
        <v>340</v>
      </c>
      <c r="I903" s="19" t="n">
        <f aca="false">I904</f>
        <v>340</v>
      </c>
    </row>
    <row r="904" customFormat="false" ht="15" hidden="false" customHeight="false" outlineLevel="0" collapsed="false">
      <c r="A904" s="20" t="s">
        <v>512</v>
      </c>
      <c r="B904" s="18" t="s">
        <v>664</v>
      </c>
      <c r="C904" s="18" t="s">
        <v>482</v>
      </c>
      <c r="D904" s="18" t="s">
        <v>37</v>
      </c>
      <c r="E904" s="21" t="s">
        <v>513</v>
      </c>
      <c r="F904" s="18"/>
      <c r="G904" s="19" t="n">
        <f aca="false">G905</f>
        <v>340</v>
      </c>
      <c r="H904" s="19" t="n">
        <f aca="false">H905</f>
        <v>340</v>
      </c>
      <c r="I904" s="19" t="n">
        <f aca="false">I905</f>
        <v>340</v>
      </c>
    </row>
    <row r="905" customFormat="false" ht="45" hidden="false" customHeight="false" outlineLevel="0" collapsed="false">
      <c r="A905" s="22" t="s">
        <v>514</v>
      </c>
      <c r="B905" s="18" t="s">
        <v>664</v>
      </c>
      <c r="C905" s="18" t="s">
        <v>482</v>
      </c>
      <c r="D905" s="18" t="s">
        <v>37</v>
      </c>
      <c r="E905" s="21" t="s">
        <v>515</v>
      </c>
      <c r="F905" s="18"/>
      <c r="G905" s="19" t="n">
        <f aca="false">G906</f>
        <v>340</v>
      </c>
      <c r="H905" s="19" t="n">
        <f aca="false">H906</f>
        <v>340</v>
      </c>
      <c r="I905" s="19" t="n">
        <f aca="false">I906</f>
        <v>340</v>
      </c>
    </row>
    <row r="906" customFormat="false" ht="153" hidden="false" customHeight="true" outlineLevel="0" collapsed="false">
      <c r="A906" s="23" t="s">
        <v>706</v>
      </c>
      <c r="B906" s="18" t="s">
        <v>664</v>
      </c>
      <c r="C906" s="18" t="s">
        <v>482</v>
      </c>
      <c r="D906" s="18" t="s">
        <v>37</v>
      </c>
      <c r="E906" s="21" t="s">
        <v>707</v>
      </c>
      <c r="F906" s="18"/>
      <c r="G906" s="19" t="n">
        <f aca="false">G907</f>
        <v>340</v>
      </c>
      <c r="H906" s="19" t="n">
        <f aca="false">H907</f>
        <v>340</v>
      </c>
      <c r="I906" s="19" t="n">
        <f aca="false">I907</f>
        <v>340</v>
      </c>
    </row>
    <row r="907" customFormat="false" ht="30" hidden="false" customHeight="false" outlineLevel="0" collapsed="false">
      <c r="A907" s="23" t="s">
        <v>119</v>
      </c>
      <c r="B907" s="18" t="s">
        <v>664</v>
      </c>
      <c r="C907" s="18" t="s">
        <v>482</v>
      </c>
      <c r="D907" s="18" t="s">
        <v>37</v>
      </c>
      <c r="E907" s="21" t="s">
        <v>707</v>
      </c>
      <c r="F907" s="18" t="s">
        <v>120</v>
      </c>
      <c r="G907" s="19" t="n">
        <f aca="false">G908</f>
        <v>340</v>
      </c>
      <c r="H907" s="19" t="n">
        <f aca="false">H908</f>
        <v>340</v>
      </c>
      <c r="I907" s="19" t="n">
        <f aca="false">I908</f>
        <v>340</v>
      </c>
    </row>
    <row r="908" customFormat="false" ht="15" hidden="false" customHeight="false" outlineLevel="0" collapsed="false">
      <c r="A908" s="23" t="s">
        <v>121</v>
      </c>
      <c r="B908" s="18" t="s">
        <v>664</v>
      </c>
      <c r="C908" s="18" t="s">
        <v>482</v>
      </c>
      <c r="D908" s="18" t="s">
        <v>37</v>
      </c>
      <c r="E908" s="21" t="s">
        <v>707</v>
      </c>
      <c r="F908" s="18" t="s">
        <v>122</v>
      </c>
      <c r="G908" s="19" t="n">
        <f aca="false">640-300</f>
        <v>340</v>
      </c>
      <c r="H908" s="19" t="n">
        <v>340</v>
      </c>
      <c r="I908" s="19" t="n">
        <v>340</v>
      </c>
    </row>
    <row r="909" customFormat="false" ht="30" hidden="false" customHeight="false" outlineLevel="0" collapsed="false">
      <c r="A909" s="20" t="s">
        <v>111</v>
      </c>
      <c r="B909" s="18" t="s">
        <v>664</v>
      </c>
      <c r="C909" s="18" t="s">
        <v>482</v>
      </c>
      <c r="D909" s="18" t="s">
        <v>37</v>
      </c>
      <c r="E909" s="21" t="s">
        <v>112</v>
      </c>
      <c r="F909" s="18"/>
      <c r="G909" s="19" t="n">
        <f aca="false">G918+G923+G910</f>
        <v>16838</v>
      </c>
      <c r="H909" s="19" t="n">
        <f aca="false">H918+H923+H910</f>
        <v>13992</v>
      </c>
      <c r="I909" s="19" t="n">
        <f aca="false">I918+I923+I910</f>
        <v>13992</v>
      </c>
    </row>
    <row r="910" customFormat="false" ht="30" hidden="false" customHeight="false" outlineLevel="0" collapsed="false">
      <c r="A910" s="20" t="s">
        <v>113</v>
      </c>
      <c r="B910" s="18" t="s">
        <v>664</v>
      </c>
      <c r="C910" s="18" t="s">
        <v>482</v>
      </c>
      <c r="D910" s="18" t="s">
        <v>37</v>
      </c>
      <c r="E910" s="21" t="s">
        <v>114</v>
      </c>
      <c r="F910" s="18"/>
      <c r="G910" s="19" t="n">
        <f aca="false">G911</f>
        <v>16721</v>
      </c>
      <c r="H910" s="19" t="n">
        <f aca="false">H911</f>
        <v>13865</v>
      </c>
      <c r="I910" s="19" t="n">
        <f aca="false">I911</f>
        <v>13865</v>
      </c>
    </row>
    <row r="911" customFormat="false" ht="45" hidden="false" customHeight="false" outlineLevel="0" collapsed="false">
      <c r="A911" s="29" t="s">
        <v>115</v>
      </c>
      <c r="B911" s="18" t="s">
        <v>664</v>
      </c>
      <c r="C911" s="18" t="s">
        <v>482</v>
      </c>
      <c r="D911" s="18" t="s">
        <v>37</v>
      </c>
      <c r="E911" s="21" t="s">
        <v>116</v>
      </c>
      <c r="F911" s="18"/>
      <c r="G911" s="19" t="n">
        <f aca="false">G912+G915</f>
        <v>16721</v>
      </c>
      <c r="H911" s="19" t="n">
        <f aca="false">H912+H915</f>
        <v>13865</v>
      </c>
      <c r="I911" s="19" t="n">
        <f aca="false">I912+I915</f>
        <v>13865</v>
      </c>
    </row>
    <row r="912" customFormat="false" ht="75" hidden="false" customHeight="false" outlineLevel="0" collapsed="false">
      <c r="A912" s="20" t="s">
        <v>117</v>
      </c>
      <c r="B912" s="18" t="s">
        <v>664</v>
      </c>
      <c r="C912" s="18" t="s">
        <v>482</v>
      </c>
      <c r="D912" s="18" t="s">
        <v>37</v>
      </c>
      <c r="E912" s="21" t="s">
        <v>118</v>
      </c>
      <c r="F912" s="18"/>
      <c r="G912" s="19" t="n">
        <f aca="false">G913</f>
        <v>2729</v>
      </c>
      <c r="H912" s="19" t="n">
        <f aca="false">H913</f>
        <v>800</v>
      </c>
      <c r="I912" s="19" t="n">
        <f aca="false">I913</f>
        <v>800</v>
      </c>
    </row>
    <row r="913" customFormat="false" ht="30" hidden="false" customHeight="false" outlineLevel="0" collapsed="false">
      <c r="A913" s="23" t="s">
        <v>119</v>
      </c>
      <c r="B913" s="18" t="s">
        <v>664</v>
      </c>
      <c r="C913" s="18" t="s">
        <v>482</v>
      </c>
      <c r="D913" s="18" t="s">
        <v>37</v>
      </c>
      <c r="E913" s="21" t="s">
        <v>118</v>
      </c>
      <c r="F913" s="18" t="s">
        <v>120</v>
      </c>
      <c r="G913" s="19" t="n">
        <f aca="false">G914</f>
        <v>2729</v>
      </c>
      <c r="H913" s="19" t="n">
        <f aca="false">H914</f>
        <v>800</v>
      </c>
      <c r="I913" s="19" t="n">
        <f aca="false">I914</f>
        <v>800</v>
      </c>
    </row>
    <row r="914" customFormat="false" ht="15" hidden="false" customHeight="false" outlineLevel="0" collapsed="false">
      <c r="A914" s="23" t="s">
        <v>121</v>
      </c>
      <c r="B914" s="18" t="s">
        <v>664</v>
      </c>
      <c r="C914" s="18" t="s">
        <v>482</v>
      </c>
      <c r="D914" s="18" t="s">
        <v>37</v>
      </c>
      <c r="E914" s="21" t="s">
        <v>118</v>
      </c>
      <c r="F914" s="18" t="s">
        <v>122</v>
      </c>
      <c r="G914" s="19" t="n">
        <f aca="false">3247.6-1047.6-1000+1500+29</f>
        <v>2729</v>
      </c>
      <c r="H914" s="19" t="n">
        <f aca="false">2500-2000+300</f>
        <v>800</v>
      </c>
      <c r="I914" s="19" t="n">
        <f aca="false">3500-3000+300</f>
        <v>800</v>
      </c>
    </row>
    <row r="915" customFormat="false" ht="15" hidden="false" customHeight="false" outlineLevel="0" collapsed="false">
      <c r="A915" s="23" t="s">
        <v>123</v>
      </c>
      <c r="B915" s="18" t="s">
        <v>664</v>
      </c>
      <c r="C915" s="18" t="s">
        <v>482</v>
      </c>
      <c r="D915" s="18" t="s">
        <v>37</v>
      </c>
      <c r="E915" s="21" t="s">
        <v>124</v>
      </c>
      <c r="F915" s="18"/>
      <c r="G915" s="19" t="n">
        <f aca="false">G916</f>
        <v>13992</v>
      </c>
      <c r="H915" s="19" t="n">
        <f aca="false">H916</f>
        <v>13065</v>
      </c>
      <c r="I915" s="19" t="n">
        <f aca="false">I916</f>
        <v>13065</v>
      </c>
    </row>
    <row r="916" customFormat="false" ht="30" hidden="false" customHeight="false" outlineLevel="0" collapsed="false">
      <c r="A916" s="23" t="s">
        <v>119</v>
      </c>
      <c r="B916" s="18" t="s">
        <v>664</v>
      </c>
      <c r="C916" s="18" t="s">
        <v>482</v>
      </c>
      <c r="D916" s="18" t="s">
        <v>37</v>
      </c>
      <c r="E916" s="21" t="s">
        <v>124</v>
      </c>
      <c r="F916" s="18" t="s">
        <v>120</v>
      </c>
      <c r="G916" s="19" t="n">
        <f aca="false">G917</f>
        <v>13992</v>
      </c>
      <c r="H916" s="19" t="n">
        <f aca="false">H917</f>
        <v>13065</v>
      </c>
      <c r="I916" s="19" t="n">
        <f aca="false">I917</f>
        <v>13065</v>
      </c>
    </row>
    <row r="917" customFormat="false" ht="15" hidden="false" customHeight="false" outlineLevel="0" collapsed="false">
      <c r="A917" s="23" t="s">
        <v>121</v>
      </c>
      <c r="B917" s="18" t="s">
        <v>664</v>
      </c>
      <c r="C917" s="18" t="s">
        <v>482</v>
      </c>
      <c r="D917" s="18" t="s">
        <v>37</v>
      </c>
      <c r="E917" s="21" t="s">
        <v>124</v>
      </c>
      <c r="F917" s="18" t="s">
        <v>122</v>
      </c>
      <c r="G917" s="19" t="n">
        <v>13992</v>
      </c>
      <c r="H917" s="19" t="n">
        <v>13065</v>
      </c>
      <c r="I917" s="19" t="n">
        <v>13065</v>
      </c>
    </row>
    <row r="918" customFormat="false" ht="45" hidden="false" customHeight="false" outlineLevel="0" collapsed="false">
      <c r="A918" s="23" t="s">
        <v>227</v>
      </c>
      <c r="B918" s="18" t="s">
        <v>664</v>
      </c>
      <c r="C918" s="18" t="s">
        <v>482</v>
      </c>
      <c r="D918" s="18" t="s">
        <v>37</v>
      </c>
      <c r="E918" s="21" t="s">
        <v>228</v>
      </c>
      <c r="F918" s="18"/>
      <c r="G918" s="19" t="n">
        <f aca="false">G919</f>
        <v>75</v>
      </c>
      <c r="H918" s="19" t="n">
        <f aca="false">H919</f>
        <v>75</v>
      </c>
      <c r="I918" s="19" t="n">
        <f aca="false">I919</f>
        <v>75</v>
      </c>
    </row>
    <row r="919" customFormat="false" ht="30" hidden="false" customHeight="false" outlineLevel="0" collapsed="false">
      <c r="A919" s="29" t="s">
        <v>229</v>
      </c>
      <c r="B919" s="18" t="s">
        <v>664</v>
      </c>
      <c r="C919" s="18" t="s">
        <v>482</v>
      </c>
      <c r="D919" s="18" t="s">
        <v>37</v>
      </c>
      <c r="E919" s="21" t="s">
        <v>230</v>
      </c>
      <c r="F919" s="18"/>
      <c r="G919" s="19" t="n">
        <f aca="false">G920</f>
        <v>75</v>
      </c>
      <c r="H919" s="19" t="n">
        <f aca="false">H920</f>
        <v>75</v>
      </c>
      <c r="I919" s="19" t="n">
        <f aca="false">I920</f>
        <v>75</v>
      </c>
    </row>
    <row r="920" customFormat="false" ht="30" hidden="false" customHeight="false" outlineLevel="0" collapsed="false">
      <c r="A920" s="27" t="s">
        <v>231</v>
      </c>
      <c r="B920" s="18" t="s">
        <v>664</v>
      </c>
      <c r="C920" s="18" t="s">
        <v>482</v>
      </c>
      <c r="D920" s="18" t="s">
        <v>37</v>
      </c>
      <c r="E920" s="21" t="s">
        <v>232</v>
      </c>
      <c r="F920" s="18"/>
      <c r="G920" s="19" t="n">
        <f aca="false">G921</f>
        <v>75</v>
      </c>
      <c r="H920" s="19" t="n">
        <f aca="false">H921</f>
        <v>75</v>
      </c>
      <c r="I920" s="19" t="n">
        <f aca="false">I921</f>
        <v>75</v>
      </c>
    </row>
    <row r="921" customFormat="false" ht="30" hidden="false" customHeight="false" outlineLevel="0" collapsed="false">
      <c r="A921" s="23" t="s">
        <v>119</v>
      </c>
      <c r="B921" s="18" t="s">
        <v>664</v>
      </c>
      <c r="C921" s="18" t="s">
        <v>482</v>
      </c>
      <c r="D921" s="18" t="s">
        <v>37</v>
      </c>
      <c r="E921" s="21" t="s">
        <v>232</v>
      </c>
      <c r="F921" s="18" t="s">
        <v>120</v>
      </c>
      <c r="G921" s="19" t="n">
        <f aca="false">G922</f>
        <v>75</v>
      </c>
      <c r="H921" s="19" t="n">
        <f aca="false">H922</f>
        <v>75</v>
      </c>
      <c r="I921" s="19" t="n">
        <f aca="false">I922</f>
        <v>75</v>
      </c>
    </row>
    <row r="922" customFormat="false" ht="15" hidden="false" customHeight="false" outlineLevel="0" collapsed="false">
      <c r="A922" s="23" t="s">
        <v>121</v>
      </c>
      <c r="B922" s="18" t="s">
        <v>664</v>
      </c>
      <c r="C922" s="18" t="s">
        <v>482</v>
      </c>
      <c r="D922" s="18" t="s">
        <v>37</v>
      </c>
      <c r="E922" s="21" t="s">
        <v>232</v>
      </c>
      <c r="F922" s="18" t="s">
        <v>122</v>
      </c>
      <c r="G922" s="19" t="n">
        <v>75</v>
      </c>
      <c r="H922" s="19" t="n">
        <v>75</v>
      </c>
      <c r="I922" s="19" t="n">
        <v>75</v>
      </c>
    </row>
    <row r="923" customFormat="false" ht="30" hidden="false" customHeight="false" outlineLevel="0" collapsed="false">
      <c r="A923" s="20" t="s">
        <v>646</v>
      </c>
      <c r="B923" s="18" t="s">
        <v>664</v>
      </c>
      <c r="C923" s="18" t="s">
        <v>482</v>
      </c>
      <c r="D923" s="18" t="s">
        <v>37</v>
      </c>
      <c r="E923" s="21" t="s">
        <v>647</v>
      </c>
      <c r="F923" s="18"/>
      <c r="G923" s="19" t="n">
        <f aca="false">G924</f>
        <v>42</v>
      </c>
      <c r="H923" s="19" t="n">
        <f aca="false">H924</f>
        <v>52</v>
      </c>
      <c r="I923" s="19" t="n">
        <f aca="false">I924</f>
        <v>52</v>
      </c>
    </row>
    <row r="924" customFormat="false" ht="75" hidden="false" customHeight="false" outlineLevel="0" collapsed="false">
      <c r="A924" s="29" t="s">
        <v>648</v>
      </c>
      <c r="B924" s="18" t="s">
        <v>664</v>
      </c>
      <c r="C924" s="18" t="s">
        <v>482</v>
      </c>
      <c r="D924" s="18" t="s">
        <v>37</v>
      </c>
      <c r="E924" s="21" t="s">
        <v>649</v>
      </c>
      <c r="F924" s="18"/>
      <c r="G924" s="19" t="n">
        <f aca="false">G925</f>
        <v>42</v>
      </c>
      <c r="H924" s="19" t="n">
        <f aca="false">H925</f>
        <v>52</v>
      </c>
      <c r="I924" s="19" t="n">
        <f aca="false">I925</f>
        <v>52</v>
      </c>
    </row>
    <row r="925" customFormat="false" ht="45" hidden="false" customHeight="false" outlineLevel="0" collapsed="false">
      <c r="A925" s="29" t="s">
        <v>650</v>
      </c>
      <c r="B925" s="18" t="s">
        <v>664</v>
      </c>
      <c r="C925" s="18" t="s">
        <v>482</v>
      </c>
      <c r="D925" s="18" t="s">
        <v>37</v>
      </c>
      <c r="E925" s="21" t="s">
        <v>651</v>
      </c>
      <c r="F925" s="18"/>
      <c r="G925" s="19" t="n">
        <f aca="false">G926</f>
        <v>42</v>
      </c>
      <c r="H925" s="19" t="n">
        <f aca="false">H926</f>
        <v>52</v>
      </c>
      <c r="I925" s="19" t="n">
        <f aca="false">I926</f>
        <v>52</v>
      </c>
    </row>
    <row r="926" customFormat="false" ht="30" hidden="false" customHeight="false" outlineLevel="0" collapsed="false">
      <c r="A926" s="23" t="s">
        <v>119</v>
      </c>
      <c r="B926" s="18" t="s">
        <v>664</v>
      </c>
      <c r="C926" s="18" t="s">
        <v>482</v>
      </c>
      <c r="D926" s="18" t="s">
        <v>37</v>
      </c>
      <c r="E926" s="21" t="s">
        <v>651</v>
      </c>
      <c r="F926" s="18" t="s">
        <v>120</v>
      </c>
      <c r="G926" s="19" t="n">
        <f aca="false">G927</f>
        <v>42</v>
      </c>
      <c r="H926" s="19" t="n">
        <f aca="false">H927</f>
        <v>52</v>
      </c>
      <c r="I926" s="19" t="n">
        <f aca="false">I927</f>
        <v>52</v>
      </c>
    </row>
    <row r="927" customFormat="false" ht="15" hidden="false" customHeight="false" outlineLevel="0" collapsed="false">
      <c r="A927" s="23" t="s">
        <v>121</v>
      </c>
      <c r="B927" s="18" t="s">
        <v>664</v>
      </c>
      <c r="C927" s="18" t="s">
        <v>482</v>
      </c>
      <c r="D927" s="18" t="s">
        <v>37</v>
      </c>
      <c r="E927" s="21" t="s">
        <v>651</v>
      </c>
      <c r="F927" s="18" t="s">
        <v>122</v>
      </c>
      <c r="G927" s="19" t="n">
        <v>42</v>
      </c>
      <c r="H927" s="19" t="n">
        <f aca="false">42+10</f>
        <v>52</v>
      </c>
      <c r="I927" s="19" t="n">
        <f aca="false">42+10</f>
        <v>52</v>
      </c>
    </row>
    <row r="928" customFormat="false" ht="30" hidden="false" customHeight="false" outlineLevel="0" collapsed="false">
      <c r="A928" s="20" t="s">
        <v>165</v>
      </c>
      <c r="B928" s="18" t="s">
        <v>664</v>
      </c>
      <c r="C928" s="18" t="s">
        <v>482</v>
      </c>
      <c r="D928" s="18" t="s">
        <v>37</v>
      </c>
      <c r="E928" s="21" t="s">
        <v>166</v>
      </c>
      <c r="F928" s="18"/>
      <c r="G928" s="19" t="n">
        <f aca="false">G929</f>
        <v>559</v>
      </c>
      <c r="H928" s="19" t="n">
        <f aca="false">H929</f>
        <v>770</v>
      </c>
      <c r="I928" s="19" t="n">
        <f aca="false">I929</f>
        <v>787</v>
      </c>
    </row>
    <row r="929" customFormat="false" ht="60" hidden="false" customHeight="false" outlineLevel="0" collapsed="false">
      <c r="A929" s="20" t="s">
        <v>303</v>
      </c>
      <c r="B929" s="18" t="s">
        <v>664</v>
      </c>
      <c r="C929" s="18" t="s">
        <v>482</v>
      </c>
      <c r="D929" s="18" t="s">
        <v>37</v>
      </c>
      <c r="E929" s="21" t="s">
        <v>304</v>
      </c>
      <c r="F929" s="18"/>
      <c r="G929" s="19" t="n">
        <f aca="false">G934+G930</f>
        <v>559</v>
      </c>
      <c r="H929" s="19" t="n">
        <f aca="false">H934+H930</f>
        <v>770</v>
      </c>
      <c r="I929" s="19" t="n">
        <f aca="false">I934+I930</f>
        <v>787</v>
      </c>
    </row>
    <row r="930" customFormat="false" ht="30" hidden="false" customHeight="false" outlineLevel="0" collapsed="false">
      <c r="A930" s="23" t="s">
        <v>708</v>
      </c>
      <c r="B930" s="18" t="s">
        <v>664</v>
      </c>
      <c r="C930" s="18" t="s">
        <v>482</v>
      </c>
      <c r="D930" s="18" t="s">
        <v>37</v>
      </c>
      <c r="E930" s="21" t="s">
        <v>306</v>
      </c>
      <c r="F930" s="24"/>
      <c r="G930" s="19" t="n">
        <f aca="false">G931</f>
        <v>152</v>
      </c>
      <c r="H930" s="19" t="n">
        <f aca="false">H931</f>
        <v>252</v>
      </c>
      <c r="I930" s="19" t="n">
        <f aca="false">I931</f>
        <v>252</v>
      </c>
    </row>
    <row r="931" customFormat="false" ht="99.6" hidden="false" customHeight="true" outlineLevel="0" collapsed="false">
      <c r="A931" s="23" t="s">
        <v>709</v>
      </c>
      <c r="B931" s="18" t="s">
        <v>664</v>
      </c>
      <c r="C931" s="18" t="s">
        <v>482</v>
      </c>
      <c r="D931" s="18" t="s">
        <v>37</v>
      </c>
      <c r="E931" s="21" t="s">
        <v>710</v>
      </c>
      <c r="F931" s="24"/>
      <c r="G931" s="19" t="n">
        <f aca="false">G932</f>
        <v>152</v>
      </c>
      <c r="H931" s="19" t="n">
        <f aca="false">H932</f>
        <v>252</v>
      </c>
      <c r="I931" s="19" t="n">
        <f aca="false">I932</f>
        <v>252</v>
      </c>
    </row>
    <row r="932" customFormat="false" ht="30" hidden="false" customHeight="false" outlineLevel="0" collapsed="false">
      <c r="A932" s="23" t="s">
        <v>119</v>
      </c>
      <c r="B932" s="18" t="s">
        <v>664</v>
      </c>
      <c r="C932" s="18" t="s">
        <v>482</v>
      </c>
      <c r="D932" s="18" t="s">
        <v>37</v>
      </c>
      <c r="E932" s="21" t="s">
        <v>710</v>
      </c>
      <c r="F932" s="18" t="n">
        <v>600</v>
      </c>
      <c r="G932" s="19" t="n">
        <f aca="false">G933</f>
        <v>152</v>
      </c>
      <c r="H932" s="19" t="n">
        <f aca="false">H933</f>
        <v>252</v>
      </c>
      <c r="I932" s="19" t="n">
        <f aca="false">I933</f>
        <v>252</v>
      </c>
    </row>
    <row r="933" customFormat="false" ht="15" hidden="false" customHeight="false" outlineLevel="0" collapsed="false">
      <c r="A933" s="23" t="s">
        <v>121</v>
      </c>
      <c r="B933" s="18" t="s">
        <v>664</v>
      </c>
      <c r="C933" s="18" t="s">
        <v>482</v>
      </c>
      <c r="D933" s="18" t="s">
        <v>37</v>
      </c>
      <c r="E933" s="21" t="s">
        <v>710</v>
      </c>
      <c r="F933" s="18" t="n">
        <v>610</v>
      </c>
      <c r="G933" s="19" t="n">
        <f aca="false">252-100</f>
        <v>152</v>
      </c>
      <c r="H933" s="19" t="n">
        <v>252</v>
      </c>
      <c r="I933" s="19" t="n">
        <v>252</v>
      </c>
    </row>
    <row r="934" customFormat="false" ht="15" hidden="false" customHeight="false" outlineLevel="0" collapsed="false">
      <c r="A934" s="20" t="s">
        <v>711</v>
      </c>
      <c r="B934" s="18" t="s">
        <v>664</v>
      </c>
      <c r="C934" s="18" t="s">
        <v>482</v>
      </c>
      <c r="D934" s="18" t="s">
        <v>37</v>
      </c>
      <c r="E934" s="21" t="s">
        <v>712</v>
      </c>
      <c r="F934" s="24"/>
      <c r="G934" s="19" t="n">
        <f aca="false">G935</f>
        <v>407</v>
      </c>
      <c r="H934" s="19" t="n">
        <f aca="false">H935</f>
        <v>518</v>
      </c>
      <c r="I934" s="19" t="n">
        <f aca="false">I935</f>
        <v>535</v>
      </c>
    </row>
    <row r="935" customFormat="false" ht="90" hidden="false" customHeight="false" outlineLevel="0" collapsed="false">
      <c r="A935" s="20" t="s">
        <v>713</v>
      </c>
      <c r="B935" s="18" t="s">
        <v>664</v>
      </c>
      <c r="C935" s="18" t="s">
        <v>482</v>
      </c>
      <c r="D935" s="18" t="s">
        <v>37</v>
      </c>
      <c r="E935" s="21" t="s">
        <v>714</v>
      </c>
      <c r="F935" s="24"/>
      <c r="G935" s="19" t="n">
        <f aca="false">G936</f>
        <v>407</v>
      </c>
      <c r="H935" s="19" t="n">
        <f aca="false">H936</f>
        <v>518</v>
      </c>
      <c r="I935" s="19" t="n">
        <f aca="false">I936</f>
        <v>535</v>
      </c>
    </row>
    <row r="936" customFormat="false" ht="30" hidden="false" customHeight="false" outlineLevel="0" collapsed="false">
      <c r="A936" s="23" t="s">
        <v>119</v>
      </c>
      <c r="B936" s="18" t="s">
        <v>664</v>
      </c>
      <c r="C936" s="18" t="s">
        <v>482</v>
      </c>
      <c r="D936" s="18" t="s">
        <v>37</v>
      </c>
      <c r="E936" s="21" t="s">
        <v>714</v>
      </c>
      <c r="F936" s="24" t="n">
        <v>600</v>
      </c>
      <c r="G936" s="19" t="n">
        <f aca="false">G937</f>
        <v>407</v>
      </c>
      <c r="H936" s="19" t="n">
        <f aca="false">H937</f>
        <v>518</v>
      </c>
      <c r="I936" s="19" t="n">
        <f aca="false">I937</f>
        <v>535</v>
      </c>
    </row>
    <row r="937" customFormat="false" ht="15" hidden="false" customHeight="false" outlineLevel="0" collapsed="false">
      <c r="A937" s="23" t="s">
        <v>121</v>
      </c>
      <c r="B937" s="18" t="s">
        <v>664</v>
      </c>
      <c r="C937" s="18" t="s">
        <v>482</v>
      </c>
      <c r="D937" s="18" t="s">
        <v>37</v>
      </c>
      <c r="E937" s="21" t="s">
        <v>714</v>
      </c>
      <c r="F937" s="24" t="n">
        <v>610</v>
      </c>
      <c r="G937" s="19" t="n">
        <f aca="false">(203-43)+313-66</f>
        <v>407</v>
      </c>
      <c r="H937" s="19" t="n">
        <f aca="false">205+313</f>
        <v>518</v>
      </c>
      <c r="I937" s="19" t="n">
        <f aca="false">222+313</f>
        <v>535</v>
      </c>
    </row>
    <row r="938" customFormat="false" ht="15" hidden="false" customHeight="false" outlineLevel="0" collapsed="false">
      <c r="A938" s="23" t="s">
        <v>499</v>
      </c>
      <c r="B938" s="18" t="s">
        <v>664</v>
      </c>
      <c r="C938" s="18" t="s">
        <v>482</v>
      </c>
      <c r="D938" s="18" t="s">
        <v>17</v>
      </c>
      <c r="E938" s="18"/>
      <c r="F938" s="18"/>
      <c r="G938" s="19" t="n">
        <f aca="false">G939+G949</f>
        <v>49280.6</v>
      </c>
      <c r="H938" s="19" t="n">
        <f aca="false">H939+H949</f>
        <v>49418.6</v>
      </c>
      <c r="I938" s="19" t="n">
        <f aca="false">I939+I949</f>
        <v>50483.6</v>
      </c>
    </row>
    <row r="939" customFormat="false" ht="15" hidden="false" customHeight="false" outlineLevel="0" collapsed="false">
      <c r="A939" s="20" t="s">
        <v>96</v>
      </c>
      <c r="B939" s="18" t="s">
        <v>664</v>
      </c>
      <c r="C939" s="18" t="s">
        <v>482</v>
      </c>
      <c r="D939" s="18" t="s">
        <v>17</v>
      </c>
      <c r="E939" s="21" t="s">
        <v>97</v>
      </c>
      <c r="F939" s="18"/>
      <c r="G939" s="19" t="n">
        <f aca="false">G940</f>
        <v>45645.5</v>
      </c>
      <c r="H939" s="19" t="n">
        <f aca="false">H940</f>
        <v>46085</v>
      </c>
      <c r="I939" s="19" t="n">
        <f aca="false">I940</f>
        <v>47200</v>
      </c>
    </row>
    <row r="940" customFormat="false" ht="30" hidden="false" customHeight="false" outlineLevel="0" collapsed="false">
      <c r="A940" s="20" t="s">
        <v>528</v>
      </c>
      <c r="B940" s="18" t="s">
        <v>664</v>
      </c>
      <c r="C940" s="18" t="s">
        <v>482</v>
      </c>
      <c r="D940" s="18" t="s">
        <v>17</v>
      </c>
      <c r="E940" s="21" t="s">
        <v>529</v>
      </c>
      <c r="F940" s="18"/>
      <c r="G940" s="19" t="n">
        <f aca="false">G941+G945</f>
        <v>45645.5</v>
      </c>
      <c r="H940" s="19" t="n">
        <f aca="false">H941+H945</f>
        <v>46085</v>
      </c>
      <c r="I940" s="19" t="n">
        <f aca="false">I941+I945</f>
        <v>47200</v>
      </c>
    </row>
    <row r="941" customFormat="false" ht="45" hidden="false" customHeight="false" outlineLevel="0" collapsed="false">
      <c r="A941" s="20" t="s">
        <v>715</v>
      </c>
      <c r="B941" s="18" t="s">
        <v>664</v>
      </c>
      <c r="C941" s="18" t="s">
        <v>482</v>
      </c>
      <c r="D941" s="18" t="s">
        <v>17</v>
      </c>
      <c r="E941" s="21" t="s">
        <v>716</v>
      </c>
      <c r="F941" s="18"/>
      <c r="G941" s="19" t="n">
        <f aca="false">G942</f>
        <v>43025.5</v>
      </c>
      <c r="H941" s="19" t="n">
        <f aca="false">H942</f>
        <v>46085</v>
      </c>
      <c r="I941" s="19" t="n">
        <f aca="false">I942</f>
        <v>47200</v>
      </c>
    </row>
    <row r="942" customFormat="false" ht="45" hidden="false" customHeight="false" outlineLevel="0" collapsed="false">
      <c r="A942" s="20" t="s">
        <v>717</v>
      </c>
      <c r="B942" s="18" t="s">
        <v>664</v>
      </c>
      <c r="C942" s="18" t="s">
        <v>482</v>
      </c>
      <c r="D942" s="18" t="s">
        <v>17</v>
      </c>
      <c r="E942" s="21" t="s">
        <v>718</v>
      </c>
      <c r="F942" s="18"/>
      <c r="G942" s="19" t="n">
        <f aca="false">G943</f>
        <v>43025.5</v>
      </c>
      <c r="H942" s="19" t="n">
        <f aca="false">H943</f>
        <v>46085</v>
      </c>
      <c r="I942" s="19" t="n">
        <f aca="false">I943</f>
        <v>47200</v>
      </c>
    </row>
    <row r="943" customFormat="false" ht="30" hidden="false" customHeight="false" outlineLevel="0" collapsed="false">
      <c r="A943" s="23" t="s">
        <v>119</v>
      </c>
      <c r="B943" s="18" t="s">
        <v>664</v>
      </c>
      <c r="C943" s="18" t="s">
        <v>482</v>
      </c>
      <c r="D943" s="18" t="s">
        <v>17</v>
      </c>
      <c r="E943" s="21" t="s">
        <v>718</v>
      </c>
      <c r="F943" s="18" t="s">
        <v>120</v>
      </c>
      <c r="G943" s="19" t="n">
        <f aca="false">G944</f>
        <v>43025.5</v>
      </c>
      <c r="H943" s="19" t="n">
        <f aca="false">H944</f>
        <v>46085</v>
      </c>
      <c r="I943" s="19" t="n">
        <f aca="false">I944</f>
        <v>47200</v>
      </c>
    </row>
    <row r="944" customFormat="false" ht="15" hidden="false" customHeight="false" outlineLevel="0" collapsed="false">
      <c r="A944" s="23" t="s">
        <v>121</v>
      </c>
      <c r="B944" s="18" t="s">
        <v>664</v>
      </c>
      <c r="C944" s="18" t="s">
        <v>482</v>
      </c>
      <c r="D944" s="18" t="s">
        <v>17</v>
      </c>
      <c r="E944" s="21" t="s">
        <v>718</v>
      </c>
      <c r="F944" s="18" t="s">
        <v>122</v>
      </c>
      <c r="G944" s="19" t="n">
        <f aca="false">52085-3500-5559.5</f>
        <v>43025.5</v>
      </c>
      <c r="H944" s="19" t="n">
        <f aca="false">60585-12500-2000</f>
        <v>46085</v>
      </c>
      <c r="I944" s="19" t="n">
        <f aca="false">61500-13300-1000</f>
        <v>47200</v>
      </c>
    </row>
    <row r="945" customFormat="false" ht="45" hidden="false" customHeight="false" outlineLevel="0" collapsed="false">
      <c r="A945" s="23" t="s">
        <v>719</v>
      </c>
      <c r="B945" s="18" t="s">
        <v>664</v>
      </c>
      <c r="C945" s="18" t="s">
        <v>482</v>
      </c>
      <c r="D945" s="18" t="s">
        <v>17</v>
      </c>
      <c r="E945" s="21" t="s">
        <v>720</v>
      </c>
      <c r="F945" s="18"/>
      <c r="G945" s="19" t="n">
        <f aca="false">G946</f>
        <v>2620</v>
      </c>
      <c r="H945" s="19" t="n">
        <f aca="false">H946</f>
        <v>0</v>
      </c>
      <c r="I945" s="19" t="n">
        <f aca="false">I946</f>
        <v>0</v>
      </c>
    </row>
    <row r="946" customFormat="false" ht="45" hidden="false" customHeight="false" outlineLevel="0" collapsed="false">
      <c r="A946" s="23" t="s">
        <v>721</v>
      </c>
      <c r="B946" s="18" t="s">
        <v>664</v>
      </c>
      <c r="C946" s="18" t="s">
        <v>482</v>
      </c>
      <c r="D946" s="18" t="s">
        <v>17</v>
      </c>
      <c r="E946" s="21" t="s">
        <v>722</v>
      </c>
      <c r="F946" s="18"/>
      <c r="G946" s="19" t="n">
        <f aca="false">G947</f>
        <v>2620</v>
      </c>
      <c r="H946" s="19" t="n">
        <f aca="false">H947</f>
        <v>0</v>
      </c>
      <c r="I946" s="19" t="n">
        <f aca="false">I947</f>
        <v>0</v>
      </c>
    </row>
    <row r="947" customFormat="false" ht="30" hidden="false" customHeight="false" outlineLevel="0" collapsed="false">
      <c r="A947" s="23" t="s">
        <v>119</v>
      </c>
      <c r="B947" s="18" t="s">
        <v>664</v>
      </c>
      <c r="C947" s="18" t="s">
        <v>482</v>
      </c>
      <c r="D947" s="18" t="s">
        <v>17</v>
      </c>
      <c r="E947" s="21" t="s">
        <v>722</v>
      </c>
      <c r="F947" s="18" t="s">
        <v>120</v>
      </c>
      <c r="G947" s="19" t="n">
        <f aca="false">G948</f>
        <v>2620</v>
      </c>
      <c r="H947" s="19" t="n">
        <f aca="false">H948</f>
        <v>0</v>
      </c>
      <c r="I947" s="19" t="n">
        <f aca="false">I948</f>
        <v>0</v>
      </c>
    </row>
    <row r="948" customFormat="false" ht="15" hidden="false" customHeight="false" outlineLevel="0" collapsed="false">
      <c r="A948" s="23" t="s">
        <v>121</v>
      </c>
      <c r="B948" s="18" t="s">
        <v>664</v>
      </c>
      <c r="C948" s="18" t="s">
        <v>482</v>
      </c>
      <c r="D948" s="18" t="s">
        <v>17</v>
      </c>
      <c r="E948" s="21" t="s">
        <v>722</v>
      </c>
      <c r="F948" s="18" t="s">
        <v>122</v>
      </c>
      <c r="G948" s="19" t="n">
        <f aca="false">3620-1000</f>
        <v>2620</v>
      </c>
      <c r="H948" s="19" t="n">
        <v>0</v>
      </c>
      <c r="I948" s="19" t="n">
        <v>0</v>
      </c>
    </row>
    <row r="949" customFormat="false" ht="30" hidden="false" customHeight="false" outlineLevel="0" collapsed="false">
      <c r="A949" s="20" t="s">
        <v>111</v>
      </c>
      <c r="B949" s="18" t="s">
        <v>664</v>
      </c>
      <c r="C949" s="18" t="s">
        <v>482</v>
      </c>
      <c r="D949" s="18" t="s">
        <v>17</v>
      </c>
      <c r="E949" s="21" t="s">
        <v>112</v>
      </c>
      <c r="F949" s="18"/>
      <c r="G949" s="19" t="n">
        <f aca="false">G958+G950+G963</f>
        <v>3635.1</v>
      </c>
      <c r="H949" s="19" t="n">
        <f aca="false">H958+H950+H963</f>
        <v>3333.6</v>
      </c>
      <c r="I949" s="19" t="n">
        <f aca="false">I958+I950+I963</f>
        <v>3283.6</v>
      </c>
    </row>
    <row r="950" customFormat="false" ht="30" hidden="false" customHeight="false" outlineLevel="0" collapsed="false">
      <c r="A950" s="20" t="s">
        <v>113</v>
      </c>
      <c r="B950" s="18" t="s">
        <v>664</v>
      </c>
      <c r="C950" s="18" t="s">
        <v>482</v>
      </c>
      <c r="D950" s="18" t="s">
        <v>17</v>
      </c>
      <c r="E950" s="21" t="s">
        <v>114</v>
      </c>
      <c r="F950" s="18"/>
      <c r="G950" s="19" t="n">
        <f aca="false">G951</f>
        <v>3545.1</v>
      </c>
      <c r="H950" s="19" t="n">
        <f aca="false">H951</f>
        <v>3253.6</v>
      </c>
      <c r="I950" s="19" t="n">
        <f aca="false">I951</f>
        <v>3203.6</v>
      </c>
    </row>
    <row r="951" customFormat="false" ht="45" hidden="false" customHeight="false" outlineLevel="0" collapsed="false">
      <c r="A951" s="29" t="s">
        <v>115</v>
      </c>
      <c r="B951" s="18" t="s">
        <v>664</v>
      </c>
      <c r="C951" s="18" t="s">
        <v>482</v>
      </c>
      <c r="D951" s="18" t="s">
        <v>17</v>
      </c>
      <c r="E951" s="21" t="s">
        <v>116</v>
      </c>
      <c r="F951" s="18"/>
      <c r="G951" s="19" t="n">
        <f aca="false">G952+G955</f>
        <v>3545.1</v>
      </c>
      <c r="H951" s="19" t="n">
        <f aca="false">H952+H955</f>
        <v>3253.6</v>
      </c>
      <c r="I951" s="19" t="n">
        <f aca="false">I952+I955</f>
        <v>3203.6</v>
      </c>
    </row>
    <row r="952" customFormat="false" ht="75" hidden="false" customHeight="false" outlineLevel="0" collapsed="false">
      <c r="A952" s="20" t="s">
        <v>117</v>
      </c>
      <c r="B952" s="18" t="s">
        <v>664</v>
      </c>
      <c r="C952" s="18" t="s">
        <v>482</v>
      </c>
      <c r="D952" s="18" t="s">
        <v>17</v>
      </c>
      <c r="E952" s="21" t="s">
        <v>118</v>
      </c>
      <c r="F952" s="18"/>
      <c r="G952" s="19" t="n">
        <f aca="false">G953</f>
        <v>263</v>
      </c>
      <c r="H952" s="19" t="n">
        <f aca="false">H953</f>
        <v>100</v>
      </c>
      <c r="I952" s="19" t="n">
        <f aca="false">I953</f>
        <v>50</v>
      </c>
    </row>
    <row r="953" customFormat="false" ht="30" hidden="false" customHeight="false" outlineLevel="0" collapsed="false">
      <c r="A953" s="23" t="s">
        <v>119</v>
      </c>
      <c r="B953" s="18" t="s">
        <v>664</v>
      </c>
      <c r="C953" s="18" t="s">
        <v>482</v>
      </c>
      <c r="D953" s="18" t="s">
        <v>17</v>
      </c>
      <c r="E953" s="21" t="s">
        <v>118</v>
      </c>
      <c r="F953" s="18" t="s">
        <v>120</v>
      </c>
      <c r="G953" s="19" t="n">
        <f aca="false">G954</f>
        <v>263</v>
      </c>
      <c r="H953" s="19" t="n">
        <f aca="false">H954</f>
        <v>100</v>
      </c>
      <c r="I953" s="19" t="n">
        <f aca="false">I954</f>
        <v>50</v>
      </c>
    </row>
    <row r="954" customFormat="false" ht="15" hidden="false" customHeight="false" outlineLevel="0" collapsed="false">
      <c r="A954" s="23" t="s">
        <v>121</v>
      </c>
      <c r="B954" s="18" t="s">
        <v>664</v>
      </c>
      <c r="C954" s="18" t="s">
        <v>482</v>
      </c>
      <c r="D954" s="18" t="s">
        <v>17</v>
      </c>
      <c r="E954" s="21" t="s">
        <v>118</v>
      </c>
      <c r="F954" s="18" t="s">
        <v>122</v>
      </c>
      <c r="G954" s="19" t="n">
        <f aca="false">220-150+193</f>
        <v>263</v>
      </c>
      <c r="H954" s="19" t="n">
        <f aca="false">1000-700-200</f>
        <v>100</v>
      </c>
      <c r="I954" s="19" t="n">
        <f aca="false">1000-700-250</f>
        <v>50</v>
      </c>
    </row>
    <row r="955" customFormat="false" ht="15" hidden="false" customHeight="false" outlineLevel="0" collapsed="false">
      <c r="A955" s="23" t="s">
        <v>123</v>
      </c>
      <c r="B955" s="18" t="s">
        <v>664</v>
      </c>
      <c r="C955" s="18" t="s">
        <v>482</v>
      </c>
      <c r="D955" s="18" t="s">
        <v>17</v>
      </c>
      <c r="E955" s="21" t="s">
        <v>124</v>
      </c>
      <c r="F955" s="18"/>
      <c r="G955" s="19" t="n">
        <f aca="false">G956</f>
        <v>3282.1</v>
      </c>
      <c r="H955" s="19" t="n">
        <f aca="false">H956</f>
        <v>3153.6</v>
      </c>
      <c r="I955" s="19" t="n">
        <f aca="false">I956</f>
        <v>3153.6</v>
      </c>
    </row>
    <row r="956" customFormat="false" ht="30" hidden="false" customHeight="false" outlineLevel="0" collapsed="false">
      <c r="A956" s="23" t="s">
        <v>119</v>
      </c>
      <c r="B956" s="18" t="s">
        <v>664</v>
      </c>
      <c r="C956" s="18" t="s">
        <v>482</v>
      </c>
      <c r="D956" s="18" t="s">
        <v>17</v>
      </c>
      <c r="E956" s="21" t="s">
        <v>124</v>
      </c>
      <c r="F956" s="18" t="s">
        <v>120</v>
      </c>
      <c r="G956" s="19" t="n">
        <f aca="false">G957</f>
        <v>3282.1</v>
      </c>
      <c r="H956" s="19" t="n">
        <f aca="false">H957</f>
        <v>3153.6</v>
      </c>
      <c r="I956" s="19" t="n">
        <f aca="false">I957</f>
        <v>3153.6</v>
      </c>
    </row>
    <row r="957" customFormat="false" ht="15" hidden="false" customHeight="false" outlineLevel="0" collapsed="false">
      <c r="A957" s="23" t="s">
        <v>121</v>
      </c>
      <c r="B957" s="18" t="s">
        <v>664</v>
      </c>
      <c r="C957" s="18" t="s">
        <v>482</v>
      </c>
      <c r="D957" s="18" t="s">
        <v>17</v>
      </c>
      <c r="E957" s="21" t="s">
        <v>124</v>
      </c>
      <c r="F957" s="18" t="s">
        <v>122</v>
      </c>
      <c r="G957" s="19" t="n">
        <f aca="false">3621.8-339.7</f>
        <v>3282.1</v>
      </c>
      <c r="H957" s="19" t="n">
        <v>3153.6</v>
      </c>
      <c r="I957" s="19" t="n">
        <v>3153.6</v>
      </c>
    </row>
    <row r="958" customFormat="false" ht="45" hidden="false" customHeight="false" outlineLevel="0" collapsed="false">
      <c r="A958" s="23" t="s">
        <v>227</v>
      </c>
      <c r="B958" s="18" t="s">
        <v>664</v>
      </c>
      <c r="C958" s="18" t="s">
        <v>482</v>
      </c>
      <c r="D958" s="18" t="s">
        <v>17</v>
      </c>
      <c r="E958" s="21" t="s">
        <v>228</v>
      </c>
      <c r="F958" s="18"/>
      <c r="G958" s="19" t="n">
        <f aca="false">G959</f>
        <v>80</v>
      </c>
      <c r="H958" s="19" t="n">
        <f aca="false">H959</f>
        <v>80</v>
      </c>
      <c r="I958" s="19" t="n">
        <f aca="false">I959</f>
        <v>80</v>
      </c>
    </row>
    <row r="959" customFormat="false" ht="30" hidden="false" customHeight="false" outlineLevel="0" collapsed="false">
      <c r="A959" s="29" t="s">
        <v>229</v>
      </c>
      <c r="B959" s="18" t="s">
        <v>664</v>
      </c>
      <c r="C959" s="18" t="s">
        <v>482</v>
      </c>
      <c r="D959" s="18" t="s">
        <v>17</v>
      </c>
      <c r="E959" s="21" t="s">
        <v>230</v>
      </c>
      <c r="F959" s="18"/>
      <c r="G959" s="19" t="n">
        <f aca="false">G960</f>
        <v>80</v>
      </c>
      <c r="H959" s="19" t="n">
        <f aca="false">H960</f>
        <v>80</v>
      </c>
      <c r="I959" s="19" t="n">
        <f aca="false">I960</f>
        <v>80</v>
      </c>
    </row>
    <row r="960" customFormat="false" ht="30" hidden="false" customHeight="false" outlineLevel="0" collapsed="false">
      <c r="A960" s="27" t="s">
        <v>231</v>
      </c>
      <c r="B960" s="18" t="s">
        <v>664</v>
      </c>
      <c r="C960" s="18" t="s">
        <v>482</v>
      </c>
      <c r="D960" s="18" t="s">
        <v>17</v>
      </c>
      <c r="E960" s="21" t="s">
        <v>232</v>
      </c>
      <c r="F960" s="18"/>
      <c r="G960" s="19" t="n">
        <f aca="false">G961</f>
        <v>80</v>
      </c>
      <c r="H960" s="19" t="n">
        <f aca="false">H961</f>
        <v>80</v>
      </c>
      <c r="I960" s="19" t="n">
        <f aca="false">I961</f>
        <v>80</v>
      </c>
    </row>
    <row r="961" customFormat="false" ht="30" hidden="false" customHeight="false" outlineLevel="0" collapsed="false">
      <c r="A961" s="23" t="s">
        <v>119</v>
      </c>
      <c r="B961" s="18" t="s">
        <v>664</v>
      </c>
      <c r="C961" s="18" t="s">
        <v>482</v>
      </c>
      <c r="D961" s="18" t="s">
        <v>17</v>
      </c>
      <c r="E961" s="21" t="s">
        <v>232</v>
      </c>
      <c r="F961" s="18" t="s">
        <v>120</v>
      </c>
      <c r="G961" s="19" t="n">
        <f aca="false">G962</f>
        <v>80</v>
      </c>
      <c r="H961" s="19" t="n">
        <f aca="false">H962</f>
        <v>80</v>
      </c>
      <c r="I961" s="19" t="n">
        <f aca="false">I962</f>
        <v>80</v>
      </c>
    </row>
    <row r="962" customFormat="false" ht="15" hidden="false" customHeight="false" outlineLevel="0" collapsed="false">
      <c r="A962" s="23" t="s">
        <v>121</v>
      </c>
      <c r="B962" s="18" t="s">
        <v>664</v>
      </c>
      <c r="C962" s="18" t="s">
        <v>482</v>
      </c>
      <c r="D962" s="18" t="s">
        <v>17</v>
      </c>
      <c r="E962" s="21" t="s">
        <v>232</v>
      </c>
      <c r="F962" s="18" t="s">
        <v>122</v>
      </c>
      <c r="G962" s="19" t="n">
        <v>80</v>
      </c>
      <c r="H962" s="19" t="n">
        <v>80</v>
      </c>
      <c r="I962" s="19" t="n">
        <v>80</v>
      </c>
    </row>
    <row r="963" customFormat="false" ht="30" hidden="false" customHeight="false" outlineLevel="0" collapsed="false">
      <c r="A963" s="20" t="s">
        <v>646</v>
      </c>
      <c r="B963" s="18" t="s">
        <v>664</v>
      </c>
      <c r="C963" s="18" t="s">
        <v>482</v>
      </c>
      <c r="D963" s="18" t="s">
        <v>17</v>
      </c>
      <c r="E963" s="21" t="s">
        <v>647</v>
      </c>
      <c r="F963" s="18"/>
      <c r="G963" s="19" t="n">
        <f aca="false">G964</f>
        <v>10</v>
      </c>
      <c r="H963" s="19" t="n">
        <f aca="false">H964</f>
        <v>0</v>
      </c>
      <c r="I963" s="19" t="n">
        <f aca="false">I964</f>
        <v>0</v>
      </c>
    </row>
    <row r="964" customFormat="false" ht="75" hidden="false" customHeight="false" outlineLevel="0" collapsed="false">
      <c r="A964" s="29" t="s">
        <v>648</v>
      </c>
      <c r="B964" s="18" t="s">
        <v>664</v>
      </c>
      <c r="C964" s="18" t="s">
        <v>482</v>
      </c>
      <c r="D964" s="18" t="s">
        <v>17</v>
      </c>
      <c r="E964" s="21" t="s">
        <v>649</v>
      </c>
      <c r="F964" s="18"/>
      <c r="G964" s="19" t="n">
        <f aca="false">G965</f>
        <v>10</v>
      </c>
      <c r="H964" s="19" t="n">
        <f aca="false">H965</f>
        <v>0</v>
      </c>
      <c r="I964" s="19" t="n">
        <f aca="false">I965</f>
        <v>0</v>
      </c>
    </row>
    <row r="965" customFormat="false" ht="45" hidden="false" customHeight="false" outlineLevel="0" collapsed="false">
      <c r="A965" s="29" t="s">
        <v>650</v>
      </c>
      <c r="B965" s="18" t="s">
        <v>664</v>
      </c>
      <c r="C965" s="18" t="s">
        <v>482</v>
      </c>
      <c r="D965" s="18" t="s">
        <v>17</v>
      </c>
      <c r="E965" s="21" t="s">
        <v>651</v>
      </c>
      <c r="F965" s="18"/>
      <c r="G965" s="19" t="n">
        <f aca="false">G966</f>
        <v>10</v>
      </c>
      <c r="H965" s="19" t="n">
        <f aca="false">H966</f>
        <v>0</v>
      </c>
      <c r="I965" s="19" t="n">
        <f aca="false">I966</f>
        <v>0</v>
      </c>
    </row>
    <row r="966" customFormat="false" ht="30" hidden="false" customHeight="false" outlineLevel="0" collapsed="false">
      <c r="A966" s="23" t="s">
        <v>119</v>
      </c>
      <c r="B966" s="18" t="s">
        <v>664</v>
      </c>
      <c r="C966" s="18" t="s">
        <v>482</v>
      </c>
      <c r="D966" s="18" t="s">
        <v>17</v>
      </c>
      <c r="E966" s="21" t="s">
        <v>651</v>
      </c>
      <c r="F966" s="18" t="s">
        <v>120</v>
      </c>
      <c r="G966" s="19" t="n">
        <f aca="false">G967</f>
        <v>10</v>
      </c>
      <c r="H966" s="19" t="n">
        <f aca="false">H967</f>
        <v>0</v>
      </c>
      <c r="I966" s="19" t="n">
        <f aca="false">I967</f>
        <v>0</v>
      </c>
    </row>
    <row r="967" customFormat="false" ht="15" hidden="false" customHeight="false" outlineLevel="0" collapsed="false">
      <c r="A967" s="23" t="s">
        <v>121</v>
      </c>
      <c r="B967" s="18" t="s">
        <v>664</v>
      </c>
      <c r="C967" s="18" t="s">
        <v>482</v>
      </c>
      <c r="D967" s="18" t="s">
        <v>17</v>
      </c>
      <c r="E967" s="21" t="s">
        <v>651</v>
      </c>
      <c r="F967" s="18" t="s">
        <v>122</v>
      </c>
      <c r="G967" s="19" t="n">
        <v>10</v>
      </c>
      <c r="H967" s="19" t="n">
        <v>0</v>
      </c>
      <c r="I967" s="19" t="n">
        <v>0</v>
      </c>
    </row>
    <row r="968" customFormat="false" ht="15" hidden="false" customHeight="false" outlineLevel="0" collapsed="false">
      <c r="A968" s="17" t="s">
        <v>527</v>
      </c>
      <c r="B968" s="18" t="s">
        <v>664</v>
      </c>
      <c r="C968" s="18" t="s">
        <v>482</v>
      </c>
      <c r="D968" s="18" t="s">
        <v>261</v>
      </c>
      <c r="E968" s="18"/>
      <c r="F968" s="18"/>
      <c r="G968" s="19" t="n">
        <f aca="false">G969+G984+G997</f>
        <v>28440.3</v>
      </c>
      <c r="H968" s="19" t="n">
        <f aca="false">H969+H984+H997</f>
        <v>47208.3</v>
      </c>
      <c r="I968" s="19" t="n">
        <f aca="false">I969+I984+I997</f>
        <v>28145.3</v>
      </c>
    </row>
    <row r="969" customFormat="false" ht="15" hidden="false" customHeight="false" outlineLevel="0" collapsed="false">
      <c r="A969" s="20" t="s">
        <v>96</v>
      </c>
      <c r="B969" s="18" t="s">
        <v>664</v>
      </c>
      <c r="C969" s="18" t="s">
        <v>482</v>
      </c>
      <c r="D969" s="18" t="s">
        <v>261</v>
      </c>
      <c r="E969" s="21" t="s">
        <v>97</v>
      </c>
      <c r="F969" s="18"/>
      <c r="G969" s="19" t="n">
        <f aca="false">G975+G970</f>
        <v>19122.3</v>
      </c>
      <c r="H969" s="19" t="n">
        <f aca="false">H975+H970</f>
        <v>19166</v>
      </c>
      <c r="I969" s="19" t="n">
        <f aca="false">I975+I970</f>
        <v>19180.3</v>
      </c>
    </row>
    <row r="970" customFormat="false" ht="30" hidden="false" customHeight="false" outlineLevel="0" collapsed="false">
      <c r="A970" s="20" t="s">
        <v>528</v>
      </c>
      <c r="B970" s="18" t="s">
        <v>664</v>
      </c>
      <c r="C970" s="18" t="s">
        <v>482</v>
      </c>
      <c r="D970" s="18" t="s">
        <v>261</v>
      </c>
      <c r="E970" s="21" t="s">
        <v>529</v>
      </c>
      <c r="F970" s="18"/>
      <c r="G970" s="19" t="n">
        <f aca="false">G971</f>
        <v>1272</v>
      </c>
      <c r="H970" s="19" t="n">
        <f aca="false">H971</f>
        <v>1272</v>
      </c>
      <c r="I970" s="19" t="n">
        <f aca="false">I971</f>
        <v>1272</v>
      </c>
    </row>
    <row r="971" customFormat="false" ht="60" hidden="false" customHeight="false" outlineLevel="0" collapsed="false">
      <c r="A971" s="36" t="s">
        <v>530</v>
      </c>
      <c r="B971" s="18" t="s">
        <v>664</v>
      </c>
      <c r="C971" s="18" t="s">
        <v>482</v>
      </c>
      <c r="D971" s="18" t="s">
        <v>261</v>
      </c>
      <c r="E971" s="21" t="s">
        <v>531</v>
      </c>
      <c r="F971" s="24"/>
      <c r="G971" s="19" t="n">
        <f aca="false">G972</f>
        <v>1272</v>
      </c>
      <c r="H971" s="19" t="n">
        <f aca="false">H972</f>
        <v>1272</v>
      </c>
      <c r="I971" s="19" t="n">
        <f aca="false">I972</f>
        <v>1272</v>
      </c>
    </row>
    <row r="972" customFormat="false" ht="15" hidden="false" customHeight="false" outlineLevel="0" collapsed="false">
      <c r="A972" s="20" t="s">
        <v>532</v>
      </c>
      <c r="B972" s="18" t="s">
        <v>664</v>
      </c>
      <c r="C972" s="18" t="s">
        <v>482</v>
      </c>
      <c r="D972" s="18" t="s">
        <v>261</v>
      </c>
      <c r="E972" s="21" t="s">
        <v>533</v>
      </c>
      <c r="F972" s="24"/>
      <c r="G972" s="19" t="n">
        <f aca="false">G973</f>
        <v>1272</v>
      </c>
      <c r="H972" s="19" t="n">
        <f aca="false">H973</f>
        <v>1272</v>
      </c>
      <c r="I972" s="19" t="n">
        <f aca="false">I973</f>
        <v>1272</v>
      </c>
    </row>
    <row r="973" customFormat="false" ht="15" hidden="false" customHeight="false" outlineLevel="0" collapsed="false">
      <c r="A973" s="25" t="s">
        <v>150</v>
      </c>
      <c r="B973" s="18" t="s">
        <v>664</v>
      </c>
      <c r="C973" s="18" t="s">
        <v>482</v>
      </c>
      <c r="D973" s="18" t="s">
        <v>261</v>
      </c>
      <c r="E973" s="21" t="s">
        <v>533</v>
      </c>
      <c r="F973" s="18" t="s">
        <v>151</v>
      </c>
      <c r="G973" s="19" t="n">
        <f aca="false">G974</f>
        <v>1272</v>
      </c>
      <c r="H973" s="19" t="n">
        <f aca="false">H974</f>
        <v>1272</v>
      </c>
      <c r="I973" s="19" t="n">
        <f aca="false">I974</f>
        <v>1272</v>
      </c>
    </row>
    <row r="974" customFormat="false" ht="15" hidden="false" customHeight="false" outlineLevel="0" collapsed="false">
      <c r="A974" s="28" t="s">
        <v>534</v>
      </c>
      <c r="B974" s="18" t="s">
        <v>664</v>
      </c>
      <c r="C974" s="18" t="s">
        <v>482</v>
      </c>
      <c r="D974" s="18" t="s">
        <v>261</v>
      </c>
      <c r="E974" s="21" t="s">
        <v>533</v>
      </c>
      <c r="F974" s="18" t="s">
        <v>535</v>
      </c>
      <c r="G974" s="19" t="n">
        <v>1272</v>
      </c>
      <c r="H974" s="19" t="n">
        <v>1272</v>
      </c>
      <c r="I974" s="19" t="n">
        <v>1272</v>
      </c>
    </row>
    <row r="975" customFormat="false" ht="15" hidden="false" customHeight="false" outlineLevel="0" collapsed="false">
      <c r="A975" s="20" t="s">
        <v>125</v>
      </c>
      <c r="B975" s="18" t="s">
        <v>664</v>
      </c>
      <c r="C975" s="18" t="s">
        <v>482</v>
      </c>
      <c r="D975" s="18" t="s">
        <v>261</v>
      </c>
      <c r="E975" s="21" t="s">
        <v>702</v>
      </c>
      <c r="F975" s="18"/>
      <c r="G975" s="19" t="n">
        <f aca="false">G976</f>
        <v>17850.3</v>
      </c>
      <c r="H975" s="19" t="n">
        <f aca="false">H976</f>
        <v>17894</v>
      </c>
      <c r="I975" s="19" t="n">
        <f aca="false">I976</f>
        <v>17908.3</v>
      </c>
    </row>
    <row r="976" customFormat="false" ht="45" hidden="false" customHeight="false" outlineLevel="0" collapsed="false">
      <c r="A976" s="20" t="s">
        <v>42</v>
      </c>
      <c r="B976" s="18" t="s">
        <v>664</v>
      </c>
      <c r="C976" s="18" t="s">
        <v>482</v>
      </c>
      <c r="D976" s="18" t="s">
        <v>261</v>
      </c>
      <c r="E976" s="21" t="s">
        <v>703</v>
      </c>
      <c r="F976" s="18"/>
      <c r="G976" s="19" t="n">
        <f aca="false">G977</f>
        <v>17850.3</v>
      </c>
      <c r="H976" s="19" t="n">
        <f aca="false">H977</f>
        <v>17894</v>
      </c>
      <c r="I976" s="19" t="n">
        <f aca="false">I977</f>
        <v>17908.3</v>
      </c>
    </row>
    <row r="977" customFormat="false" ht="30" hidden="false" customHeight="false" outlineLevel="0" collapsed="false">
      <c r="A977" s="29" t="s">
        <v>142</v>
      </c>
      <c r="B977" s="18" t="s">
        <v>664</v>
      </c>
      <c r="C977" s="18" t="s">
        <v>482</v>
      </c>
      <c r="D977" s="18" t="s">
        <v>261</v>
      </c>
      <c r="E977" s="21" t="s">
        <v>723</v>
      </c>
      <c r="F977" s="18"/>
      <c r="G977" s="19" t="n">
        <f aca="false">G978+G980+G982</f>
        <v>17850.3</v>
      </c>
      <c r="H977" s="19" t="n">
        <f aca="false">H978+H980+H982</f>
        <v>17894</v>
      </c>
      <c r="I977" s="19" t="n">
        <f aca="false">I978+I980+I982</f>
        <v>17908.3</v>
      </c>
    </row>
    <row r="978" customFormat="false" ht="75" hidden="false" customHeight="false" outlineLevel="0" collapsed="false">
      <c r="A978" s="23" t="s">
        <v>22</v>
      </c>
      <c r="B978" s="18" t="s">
        <v>664</v>
      </c>
      <c r="C978" s="18" t="s">
        <v>482</v>
      </c>
      <c r="D978" s="18" t="s">
        <v>261</v>
      </c>
      <c r="E978" s="21" t="s">
        <v>723</v>
      </c>
      <c r="F978" s="18" t="n">
        <v>100</v>
      </c>
      <c r="G978" s="19" t="n">
        <f aca="false">G979</f>
        <v>13166.5</v>
      </c>
      <c r="H978" s="19" t="n">
        <f aca="false">H979</f>
        <v>12866.5</v>
      </c>
      <c r="I978" s="19" t="n">
        <f aca="false">I979</f>
        <v>12866.5</v>
      </c>
    </row>
    <row r="979" customFormat="false" ht="30" hidden="false" customHeight="false" outlineLevel="0" collapsed="false">
      <c r="A979" s="23" t="s">
        <v>24</v>
      </c>
      <c r="B979" s="18" t="s">
        <v>664</v>
      </c>
      <c r="C979" s="18" t="s">
        <v>482</v>
      </c>
      <c r="D979" s="18" t="s">
        <v>261</v>
      </c>
      <c r="E979" s="21" t="s">
        <v>723</v>
      </c>
      <c r="F979" s="18" t="s">
        <v>25</v>
      </c>
      <c r="G979" s="19" t="n">
        <f aca="false">12866.5+300</f>
        <v>13166.5</v>
      </c>
      <c r="H979" s="19" t="n">
        <v>12866.5</v>
      </c>
      <c r="I979" s="19" t="n">
        <v>12866.5</v>
      </c>
    </row>
    <row r="980" customFormat="false" ht="30" hidden="false" customHeight="false" outlineLevel="0" collapsed="false">
      <c r="A980" s="23" t="s">
        <v>30</v>
      </c>
      <c r="B980" s="18" t="s">
        <v>664</v>
      </c>
      <c r="C980" s="18" t="s">
        <v>482</v>
      </c>
      <c r="D980" s="18" t="s">
        <v>261</v>
      </c>
      <c r="E980" s="21" t="s">
        <v>723</v>
      </c>
      <c r="F980" s="18" t="s">
        <v>31</v>
      </c>
      <c r="G980" s="19" t="n">
        <f aca="false">G981</f>
        <v>4421.8</v>
      </c>
      <c r="H980" s="19" t="n">
        <f aca="false">H981</f>
        <v>4765.5</v>
      </c>
      <c r="I980" s="19" t="n">
        <f aca="false">I981</f>
        <v>4779.8</v>
      </c>
    </row>
    <row r="981" customFormat="false" ht="30" hidden="false" customHeight="false" outlineLevel="0" collapsed="false">
      <c r="A981" s="23" t="s">
        <v>32</v>
      </c>
      <c r="B981" s="18" t="s">
        <v>664</v>
      </c>
      <c r="C981" s="18" t="s">
        <v>482</v>
      </c>
      <c r="D981" s="18" t="s">
        <v>261</v>
      </c>
      <c r="E981" s="21" t="s">
        <v>723</v>
      </c>
      <c r="F981" s="18" t="s">
        <v>33</v>
      </c>
      <c r="G981" s="19" t="n">
        <f aca="false">5021.8-300-300</f>
        <v>4421.8</v>
      </c>
      <c r="H981" s="19" t="n">
        <f aca="false">5071.8-300-6.3</f>
        <v>4765.5</v>
      </c>
      <c r="I981" s="19" t="n">
        <f aca="false">5279.8-500</f>
        <v>4779.8</v>
      </c>
    </row>
    <row r="982" customFormat="false" ht="15" hidden="false" customHeight="false" outlineLevel="0" collapsed="false">
      <c r="A982" s="23" t="s">
        <v>58</v>
      </c>
      <c r="B982" s="18" t="s">
        <v>664</v>
      </c>
      <c r="C982" s="18" t="s">
        <v>482</v>
      </c>
      <c r="D982" s="18" t="s">
        <v>261</v>
      </c>
      <c r="E982" s="21" t="s">
        <v>723</v>
      </c>
      <c r="F982" s="18" t="s">
        <v>59</v>
      </c>
      <c r="G982" s="19" t="n">
        <f aca="false">G983</f>
        <v>262</v>
      </c>
      <c r="H982" s="19" t="n">
        <f aca="false">H983</f>
        <v>262</v>
      </c>
      <c r="I982" s="19" t="n">
        <f aca="false">I983</f>
        <v>262</v>
      </c>
    </row>
    <row r="983" customFormat="false" ht="15" hidden="false" customHeight="false" outlineLevel="0" collapsed="false">
      <c r="A983" s="25" t="s">
        <v>62</v>
      </c>
      <c r="B983" s="18" t="s">
        <v>664</v>
      </c>
      <c r="C983" s="18" t="s">
        <v>482</v>
      </c>
      <c r="D983" s="18" t="s">
        <v>261</v>
      </c>
      <c r="E983" s="21" t="s">
        <v>723</v>
      </c>
      <c r="F983" s="18" t="s">
        <v>63</v>
      </c>
      <c r="G983" s="19" t="n">
        <v>262</v>
      </c>
      <c r="H983" s="19" t="n">
        <v>262</v>
      </c>
      <c r="I983" s="19" t="n">
        <v>262</v>
      </c>
    </row>
    <row r="984" customFormat="false" ht="30" hidden="false" customHeight="false" outlineLevel="0" collapsed="false">
      <c r="A984" s="20" t="s">
        <v>48</v>
      </c>
      <c r="B984" s="18" t="s">
        <v>664</v>
      </c>
      <c r="C984" s="18" t="s">
        <v>482</v>
      </c>
      <c r="D984" s="18" t="s">
        <v>261</v>
      </c>
      <c r="E984" s="21" t="s">
        <v>49</v>
      </c>
      <c r="F984" s="18"/>
      <c r="G984" s="19" t="n">
        <f aca="false">G985</f>
        <v>6335.3</v>
      </c>
      <c r="H984" s="19" t="n">
        <f aca="false">H985</f>
        <v>6098</v>
      </c>
      <c r="I984" s="19" t="n">
        <f aca="false">I985</f>
        <v>6098</v>
      </c>
    </row>
    <row r="985" customFormat="false" ht="30" hidden="false" customHeight="false" outlineLevel="0" collapsed="false">
      <c r="A985" s="20" t="s">
        <v>536</v>
      </c>
      <c r="B985" s="18" t="s">
        <v>664</v>
      </c>
      <c r="C985" s="18" t="s">
        <v>482</v>
      </c>
      <c r="D985" s="18" t="s">
        <v>261</v>
      </c>
      <c r="E985" s="21" t="s">
        <v>537</v>
      </c>
      <c r="F985" s="18"/>
      <c r="G985" s="19" t="n">
        <f aca="false">G986</f>
        <v>6335.3</v>
      </c>
      <c r="H985" s="19" t="n">
        <f aca="false">H986</f>
        <v>6098</v>
      </c>
      <c r="I985" s="19" t="n">
        <f aca="false">I986</f>
        <v>6098</v>
      </c>
    </row>
    <row r="986" customFormat="false" ht="45" hidden="false" customHeight="false" outlineLevel="0" collapsed="false">
      <c r="A986" s="22" t="s">
        <v>538</v>
      </c>
      <c r="B986" s="18" t="s">
        <v>664</v>
      </c>
      <c r="C986" s="18" t="s">
        <v>482</v>
      </c>
      <c r="D986" s="18" t="s">
        <v>261</v>
      </c>
      <c r="E986" s="21" t="s">
        <v>539</v>
      </c>
      <c r="F986" s="18"/>
      <c r="G986" s="19" t="n">
        <f aca="false">G990+G987</f>
        <v>6335.3</v>
      </c>
      <c r="H986" s="19" t="n">
        <f aca="false">H990+H987</f>
        <v>6098</v>
      </c>
      <c r="I986" s="19" t="n">
        <f aca="false">I990+I987</f>
        <v>6098</v>
      </c>
    </row>
    <row r="987" customFormat="false" ht="60" hidden="false" customHeight="false" outlineLevel="0" collapsed="false">
      <c r="A987" s="23" t="s">
        <v>724</v>
      </c>
      <c r="B987" s="18" t="s">
        <v>664</v>
      </c>
      <c r="C987" s="18" t="s">
        <v>482</v>
      </c>
      <c r="D987" s="18" t="s">
        <v>261</v>
      </c>
      <c r="E987" s="21" t="s">
        <v>725</v>
      </c>
      <c r="F987" s="18"/>
      <c r="G987" s="19" t="n">
        <f aca="false">G988</f>
        <v>237.3</v>
      </c>
      <c r="H987" s="19" t="n">
        <f aca="false">H988</f>
        <v>0</v>
      </c>
      <c r="I987" s="19" t="n">
        <f aca="false">I988</f>
        <v>0</v>
      </c>
    </row>
    <row r="988" customFormat="false" ht="30" hidden="false" customHeight="false" outlineLevel="0" collapsed="false">
      <c r="A988" s="23" t="s">
        <v>30</v>
      </c>
      <c r="B988" s="18" t="s">
        <v>664</v>
      </c>
      <c r="C988" s="18" t="s">
        <v>482</v>
      </c>
      <c r="D988" s="18" t="s">
        <v>261</v>
      </c>
      <c r="E988" s="21" t="s">
        <v>725</v>
      </c>
      <c r="F988" s="18" t="s">
        <v>31</v>
      </c>
      <c r="G988" s="19" t="n">
        <f aca="false">G989</f>
        <v>237.3</v>
      </c>
      <c r="H988" s="19" t="n">
        <f aca="false">H989</f>
        <v>0</v>
      </c>
      <c r="I988" s="19" t="n">
        <f aca="false">I989</f>
        <v>0</v>
      </c>
    </row>
    <row r="989" customFormat="false" ht="30" hidden="false" customHeight="false" outlineLevel="0" collapsed="false">
      <c r="A989" s="23" t="s">
        <v>32</v>
      </c>
      <c r="B989" s="18" t="s">
        <v>664</v>
      </c>
      <c r="C989" s="18" t="s">
        <v>482</v>
      </c>
      <c r="D989" s="18" t="s">
        <v>261</v>
      </c>
      <c r="E989" s="21" t="s">
        <v>725</v>
      </c>
      <c r="F989" s="18" t="s">
        <v>33</v>
      </c>
      <c r="G989" s="19" t="n">
        <v>237.3</v>
      </c>
      <c r="H989" s="19" t="n">
        <v>0</v>
      </c>
      <c r="I989" s="19" t="n">
        <v>0</v>
      </c>
    </row>
    <row r="990" customFormat="false" ht="30" hidden="false" customHeight="false" outlineLevel="0" collapsed="false">
      <c r="A990" s="22" t="s">
        <v>540</v>
      </c>
      <c r="B990" s="18" t="s">
        <v>664</v>
      </c>
      <c r="C990" s="18" t="s">
        <v>482</v>
      </c>
      <c r="D990" s="18" t="s">
        <v>261</v>
      </c>
      <c r="E990" s="21" t="s">
        <v>541</v>
      </c>
      <c r="F990" s="18"/>
      <c r="G990" s="19" t="n">
        <f aca="false">G991+G995+G993</f>
        <v>6098</v>
      </c>
      <c r="H990" s="19" t="n">
        <f aca="false">H991+H995+H993</f>
        <v>6098</v>
      </c>
      <c r="I990" s="19" t="n">
        <f aca="false">I991+I995+I993</f>
        <v>6098</v>
      </c>
    </row>
    <row r="991" customFormat="false" ht="30" hidden="false" customHeight="false" outlineLevel="0" collapsed="false">
      <c r="A991" s="23" t="s">
        <v>30</v>
      </c>
      <c r="B991" s="18" t="s">
        <v>664</v>
      </c>
      <c r="C991" s="18" t="s">
        <v>482</v>
      </c>
      <c r="D991" s="18" t="s">
        <v>261</v>
      </c>
      <c r="E991" s="21" t="s">
        <v>541</v>
      </c>
      <c r="F991" s="18" t="s">
        <v>31</v>
      </c>
      <c r="G991" s="19" t="n">
        <f aca="false">G992</f>
        <v>4659.2</v>
      </c>
      <c r="H991" s="19" t="n">
        <f aca="false">H992</f>
        <v>3927</v>
      </c>
      <c r="I991" s="19" t="n">
        <f aca="false">I992</f>
        <v>3927</v>
      </c>
    </row>
    <row r="992" customFormat="false" ht="30" hidden="false" customHeight="false" outlineLevel="0" collapsed="false">
      <c r="A992" s="23" t="s">
        <v>32</v>
      </c>
      <c r="B992" s="18" t="s">
        <v>664</v>
      </c>
      <c r="C992" s="18" t="s">
        <v>482</v>
      </c>
      <c r="D992" s="18" t="s">
        <v>261</v>
      </c>
      <c r="E992" s="21" t="s">
        <v>541</v>
      </c>
      <c r="F992" s="18" t="s">
        <v>33</v>
      </c>
      <c r="G992" s="19" t="n">
        <f aca="false">1767+2160+732.2</f>
        <v>4659.2</v>
      </c>
      <c r="H992" s="19" t="n">
        <f aca="false">1767+2160</f>
        <v>3927</v>
      </c>
      <c r="I992" s="19" t="n">
        <f aca="false">1767+2160</f>
        <v>3927</v>
      </c>
    </row>
    <row r="993" customFormat="false" ht="15" hidden="false" customHeight="false" outlineLevel="0" collapsed="false">
      <c r="A993" s="25" t="s">
        <v>150</v>
      </c>
      <c r="B993" s="18" t="s">
        <v>664</v>
      </c>
      <c r="C993" s="18" t="s">
        <v>482</v>
      </c>
      <c r="D993" s="18" t="s">
        <v>261</v>
      </c>
      <c r="E993" s="21" t="s">
        <v>541</v>
      </c>
      <c r="F993" s="18" t="s">
        <v>151</v>
      </c>
      <c r="G993" s="19" t="n">
        <f aca="false">G994</f>
        <v>365</v>
      </c>
      <c r="H993" s="19" t="n">
        <f aca="false">H994</f>
        <v>365</v>
      </c>
      <c r="I993" s="19" t="n">
        <f aca="false">I994</f>
        <v>365</v>
      </c>
    </row>
    <row r="994" customFormat="false" ht="30" hidden="false" customHeight="false" outlineLevel="0" collapsed="false">
      <c r="A994" s="28" t="s">
        <v>152</v>
      </c>
      <c r="B994" s="18" t="s">
        <v>664</v>
      </c>
      <c r="C994" s="18" t="s">
        <v>482</v>
      </c>
      <c r="D994" s="18" t="s">
        <v>261</v>
      </c>
      <c r="E994" s="21" t="s">
        <v>541</v>
      </c>
      <c r="F994" s="18" t="s">
        <v>153</v>
      </c>
      <c r="G994" s="19" t="n">
        <f aca="false">100+265</f>
        <v>365</v>
      </c>
      <c r="H994" s="19" t="n">
        <f aca="false">100+265</f>
        <v>365</v>
      </c>
      <c r="I994" s="19" t="n">
        <f aca="false">100+265</f>
        <v>365</v>
      </c>
    </row>
    <row r="995" customFormat="false" ht="30" hidden="false" customHeight="false" outlineLevel="0" collapsed="false">
      <c r="A995" s="23" t="s">
        <v>119</v>
      </c>
      <c r="B995" s="18" t="s">
        <v>664</v>
      </c>
      <c r="C995" s="18" t="s">
        <v>482</v>
      </c>
      <c r="D995" s="18" t="s">
        <v>261</v>
      </c>
      <c r="E995" s="21" t="s">
        <v>541</v>
      </c>
      <c r="F995" s="18" t="s">
        <v>120</v>
      </c>
      <c r="G995" s="19" t="n">
        <f aca="false">G996</f>
        <v>1073.8</v>
      </c>
      <c r="H995" s="19" t="n">
        <f aca="false">H996</f>
        <v>1806</v>
      </c>
      <c r="I995" s="19" t="n">
        <f aca="false">I996</f>
        <v>1806</v>
      </c>
    </row>
    <row r="996" customFormat="false" ht="15" hidden="false" customHeight="false" outlineLevel="0" collapsed="false">
      <c r="A996" s="23" t="s">
        <v>121</v>
      </c>
      <c r="B996" s="18" t="s">
        <v>664</v>
      </c>
      <c r="C996" s="18" t="s">
        <v>482</v>
      </c>
      <c r="D996" s="18" t="s">
        <v>261</v>
      </c>
      <c r="E996" s="21" t="s">
        <v>541</v>
      </c>
      <c r="F996" s="18" t="s">
        <v>122</v>
      </c>
      <c r="G996" s="19" t="n">
        <f aca="false">981+825-732.2</f>
        <v>1073.8</v>
      </c>
      <c r="H996" s="19" t="n">
        <f aca="false">981+825</f>
        <v>1806</v>
      </c>
      <c r="I996" s="19" t="n">
        <f aca="false">981+825</f>
        <v>1806</v>
      </c>
    </row>
    <row r="997" customFormat="false" ht="30" hidden="false" customHeight="false" outlineLevel="0" collapsed="false">
      <c r="A997" s="20" t="s">
        <v>165</v>
      </c>
      <c r="B997" s="18" t="s">
        <v>664</v>
      </c>
      <c r="C997" s="18" t="s">
        <v>482</v>
      </c>
      <c r="D997" s="18" t="s">
        <v>261</v>
      </c>
      <c r="E997" s="21" t="s">
        <v>166</v>
      </c>
      <c r="F997" s="18"/>
      <c r="G997" s="19" t="n">
        <f aca="false">G998</f>
        <v>2982.7</v>
      </c>
      <c r="H997" s="19" t="n">
        <f aca="false">H998</f>
        <v>21944.3</v>
      </c>
      <c r="I997" s="19" t="n">
        <f aca="false">I998</f>
        <v>2867</v>
      </c>
    </row>
    <row r="998" customFormat="false" ht="60" hidden="false" customHeight="false" outlineLevel="0" collapsed="false">
      <c r="A998" s="20" t="s">
        <v>303</v>
      </c>
      <c r="B998" s="18" t="s">
        <v>664</v>
      </c>
      <c r="C998" s="18" t="s">
        <v>482</v>
      </c>
      <c r="D998" s="18" t="s">
        <v>261</v>
      </c>
      <c r="E998" s="21" t="s">
        <v>304</v>
      </c>
      <c r="F998" s="18"/>
      <c r="G998" s="19" t="n">
        <f aca="false">G999</f>
        <v>2982.7</v>
      </c>
      <c r="H998" s="19" t="n">
        <f aca="false">H999</f>
        <v>21944.3</v>
      </c>
      <c r="I998" s="19" t="n">
        <f aca="false">I999</f>
        <v>2867</v>
      </c>
    </row>
    <row r="999" customFormat="false" ht="30" hidden="false" customHeight="false" outlineLevel="0" collapsed="false">
      <c r="A999" s="20" t="s">
        <v>726</v>
      </c>
      <c r="B999" s="18" t="s">
        <v>664</v>
      </c>
      <c r="C999" s="18" t="s">
        <v>482</v>
      </c>
      <c r="D999" s="18" t="s">
        <v>261</v>
      </c>
      <c r="E999" s="21" t="s">
        <v>727</v>
      </c>
      <c r="F999" s="24"/>
      <c r="G999" s="30" t="n">
        <f aca="false">G1000+G1003+G1006+G1009+G1012</f>
        <v>2982.7</v>
      </c>
      <c r="H999" s="30" t="n">
        <f aca="false">H1000+H1003+H1006+H1009+H1012</f>
        <v>21944.3</v>
      </c>
      <c r="I999" s="30" t="n">
        <f aca="false">I1000+I1003+I1006+I1009+I1012</f>
        <v>2867</v>
      </c>
    </row>
    <row r="1000" customFormat="false" ht="90" hidden="false" customHeight="false" outlineLevel="0" collapsed="false">
      <c r="A1000" s="20" t="s">
        <v>728</v>
      </c>
      <c r="B1000" s="18" t="n">
        <v>112</v>
      </c>
      <c r="C1000" s="18" t="s">
        <v>482</v>
      </c>
      <c r="D1000" s="18" t="s">
        <v>261</v>
      </c>
      <c r="E1000" s="21" t="s">
        <v>729</v>
      </c>
      <c r="F1000" s="24"/>
      <c r="G1000" s="30" t="n">
        <f aca="false">G1001</f>
        <v>2907.7</v>
      </c>
      <c r="H1000" s="30" t="n">
        <f aca="false">H1001</f>
        <v>6313.3</v>
      </c>
      <c r="I1000" s="30" t="n">
        <f aca="false">I1001</f>
        <v>0</v>
      </c>
    </row>
    <row r="1001" customFormat="false" ht="30" hidden="false" customHeight="false" outlineLevel="0" collapsed="false">
      <c r="A1001" s="23" t="s">
        <v>30</v>
      </c>
      <c r="B1001" s="18" t="s">
        <v>664</v>
      </c>
      <c r="C1001" s="18" t="s">
        <v>482</v>
      </c>
      <c r="D1001" s="18" t="s">
        <v>261</v>
      </c>
      <c r="E1001" s="21" t="s">
        <v>729</v>
      </c>
      <c r="F1001" s="18" t="s">
        <v>31</v>
      </c>
      <c r="G1001" s="30" t="n">
        <f aca="false">G1002</f>
        <v>2907.7</v>
      </c>
      <c r="H1001" s="30" t="n">
        <f aca="false">H1002</f>
        <v>6313.3</v>
      </c>
      <c r="I1001" s="30" t="n">
        <f aca="false">I1002</f>
        <v>0</v>
      </c>
    </row>
    <row r="1002" customFormat="false" ht="30" hidden="false" customHeight="false" outlineLevel="0" collapsed="false">
      <c r="A1002" s="23" t="s">
        <v>32</v>
      </c>
      <c r="B1002" s="18" t="s">
        <v>664</v>
      </c>
      <c r="C1002" s="18" t="s">
        <v>482</v>
      </c>
      <c r="D1002" s="18" t="s">
        <v>261</v>
      </c>
      <c r="E1002" s="21" t="s">
        <v>729</v>
      </c>
      <c r="F1002" s="18" t="s">
        <v>33</v>
      </c>
      <c r="G1002" s="30" t="n">
        <f aca="false">3265.2+81.6-428.4-10.7</f>
        <v>2907.7</v>
      </c>
      <c r="H1002" s="30" t="n">
        <f aca="false">6530.5+163.3-371.2-9.3</f>
        <v>6313.3</v>
      </c>
      <c r="I1002" s="30" t="n">
        <v>0</v>
      </c>
    </row>
    <row r="1003" customFormat="false" ht="135" hidden="false" customHeight="false" outlineLevel="0" collapsed="false">
      <c r="A1003" s="23" t="s">
        <v>730</v>
      </c>
      <c r="B1003" s="18" t="s">
        <v>664</v>
      </c>
      <c r="C1003" s="18" t="s">
        <v>482</v>
      </c>
      <c r="D1003" s="18" t="s">
        <v>261</v>
      </c>
      <c r="E1003" s="21" t="s">
        <v>731</v>
      </c>
      <c r="F1003" s="24"/>
      <c r="G1003" s="30" t="n">
        <f aca="false">G1004</f>
        <v>0</v>
      </c>
      <c r="H1003" s="30" t="n">
        <f aca="false">H1004</f>
        <v>492</v>
      </c>
      <c r="I1003" s="30" t="n">
        <f aca="false">I1004</f>
        <v>0</v>
      </c>
    </row>
    <row r="1004" customFormat="false" ht="30" hidden="false" customHeight="false" outlineLevel="0" collapsed="false">
      <c r="A1004" s="23" t="s">
        <v>30</v>
      </c>
      <c r="B1004" s="18" t="s">
        <v>664</v>
      </c>
      <c r="C1004" s="18" t="s">
        <v>482</v>
      </c>
      <c r="D1004" s="18" t="s">
        <v>261</v>
      </c>
      <c r="E1004" s="21" t="s">
        <v>731</v>
      </c>
      <c r="F1004" s="18" t="s">
        <v>31</v>
      </c>
      <c r="G1004" s="30" t="n">
        <f aca="false">G1005</f>
        <v>0</v>
      </c>
      <c r="H1004" s="30" t="n">
        <f aca="false">H1005</f>
        <v>492</v>
      </c>
      <c r="I1004" s="30" t="n">
        <f aca="false">I1005</f>
        <v>0</v>
      </c>
    </row>
    <row r="1005" customFormat="false" ht="30" hidden="false" customHeight="false" outlineLevel="0" collapsed="false">
      <c r="A1005" s="23" t="s">
        <v>32</v>
      </c>
      <c r="B1005" s="18" t="s">
        <v>664</v>
      </c>
      <c r="C1005" s="18" t="s">
        <v>482</v>
      </c>
      <c r="D1005" s="18" t="s">
        <v>261</v>
      </c>
      <c r="E1005" s="21" t="s">
        <v>731</v>
      </c>
      <c r="F1005" s="18" t="s">
        <v>33</v>
      </c>
      <c r="G1005" s="30" t="n">
        <v>0</v>
      </c>
      <c r="H1005" s="30" t="n">
        <f aca="false">442.8+49.2</f>
        <v>492</v>
      </c>
      <c r="I1005" s="30" t="n">
        <v>0</v>
      </c>
    </row>
    <row r="1006" customFormat="false" ht="30" hidden="false" customHeight="false" outlineLevel="0" collapsed="false">
      <c r="A1006" s="22" t="s">
        <v>732</v>
      </c>
      <c r="B1006" s="18" t="s">
        <v>664</v>
      </c>
      <c r="C1006" s="18" t="s">
        <v>482</v>
      </c>
      <c r="D1006" s="18" t="s">
        <v>261</v>
      </c>
      <c r="E1006" s="21" t="s">
        <v>733</v>
      </c>
      <c r="F1006" s="24"/>
      <c r="G1006" s="30" t="n">
        <f aca="false">G1007</f>
        <v>0</v>
      </c>
      <c r="H1006" s="30" t="n">
        <f aca="false">H1007</f>
        <v>0</v>
      </c>
      <c r="I1006" s="30" t="n">
        <f aca="false">I1007</f>
        <v>2867</v>
      </c>
    </row>
    <row r="1007" customFormat="false" ht="30" hidden="false" customHeight="false" outlineLevel="0" collapsed="false">
      <c r="A1007" s="23" t="s">
        <v>30</v>
      </c>
      <c r="B1007" s="18" t="s">
        <v>664</v>
      </c>
      <c r="C1007" s="18" t="s">
        <v>482</v>
      </c>
      <c r="D1007" s="18" t="s">
        <v>261</v>
      </c>
      <c r="E1007" s="21" t="s">
        <v>733</v>
      </c>
      <c r="F1007" s="18" t="s">
        <v>31</v>
      </c>
      <c r="G1007" s="30" t="n">
        <f aca="false">G1008</f>
        <v>0</v>
      </c>
      <c r="H1007" s="30" t="n">
        <f aca="false">H1008</f>
        <v>0</v>
      </c>
      <c r="I1007" s="30" t="n">
        <f aca="false">I1008</f>
        <v>2867</v>
      </c>
    </row>
    <row r="1008" customFormat="false" ht="30" hidden="false" customHeight="false" outlineLevel="0" collapsed="false">
      <c r="A1008" s="23" t="s">
        <v>32</v>
      </c>
      <c r="B1008" s="18" t="s">
        <v>664</v>
      </c>
      <c r="C1008" s="18" t="s">
        <v>482</v>
      </c>
      <c r="D1008" s="18" t="s">
        <v>261</v>
      </c>
      <c r="E1008" s="21" t="s">
        <v>733</v>
      </c>
      <c r="F1008" s="18" t="s">
        <v>33</v>
      </c>
      <c r="G1008" s="30" t="n">
        <v>0</v>
      </c>
      <c r="H1008" s="30" t="n">
        <f aca="false">808-808</f>
        <v>0</v>
      </c>
      <c r="I1008" s="30" t="n">
        <f aca="false">2336+531</f>
        <v>2867</v>
      </c>
    </row>
    <row r="1009" customFormat="false" ht="45" hidden="false" customHeight="false" outlineLevel="0" collapsed="false">
      <c r="A1009" s="22" t="s">
        <v>734</v>
      </c>
      <c r="B1009" s="18" t="s">
        <v>664</v>
      </c>
      <c r="C1009" s="18" t="s">
        <v>482</v>
      </c>
      <c r="D1009" s="18" t="s">
        <v>261</v>
      </c>
      <c r="E1009" s="21" t="s">
        <v>735</v>
      </c>
      <c r="F1009" s="24"/>
      <c r="G1009" s="30" t="n">
        <f aca="false">G1010</f>
        <v>0</v>
      </c>
      <c r="H1009" s="30" t="n">
        <f aca="false">H1010</f>
        <v>15139</v>
      </c>
      <c r="I1009" s="30" t="n">
        <f aca="false">I1010</f>
        <v>0</v>
      </c>
    </row>
    <row r="1010" customFormat="false" ht="30" hidden="false" customHeight="false" outlineLevel="0" collapsed="false">
      <c r="A1010" s="23" t="s">
        <v>30</v>
      </c>
      <c r="B1010" s="18" t="s">
        <v>664</v>
      </c>
      <c r="C1010" s="18" t="s">
        <v>482</v>
      </c>
      <c r="D1010" s="18" t="s">
        <v>261</v>
      </c>
      <c r="E1010" s="21" t="s">
        <v>735</v>
      </c>
      <c r="F1010" s="18" t="s">
        <v>31</v>
      </c>
      <c r="G1010" s="30" t="n">
        <f aca="false">G1011</f>
        <v>0</v>
      </c>
      <c r="H1010" s="30" t="n">
        <f aca="false">H1011</f>
        <v>15139</v>
      </c>
      <c r="I1010" s="30" t="n">
        <f aca="false">I1011</f>
        <v>0</v>
      </c>
    </row>
    <row r="1011" customFormat="false" ht="30" hidden="false" customHeight="false" outlineLevel="0" collapsed="false">
      <c r="A1011" s="23" t="s">
        <v>32</v>
      </c>
      <c r="B1011" s="18" t="s">
        <v>664</v>
      </c>
      <c r="C1011" s="18" t="s">
        <v>482</v>
      </c>
      <c r="D1011" s="18" t="s">
        <v>261</v>
      </c>
      <c r="E1011" s="21" t="s">
        <v>735</v>
      </c>
      <c r="F1011" s="18" t="s">
        <v>33</v>
      </c>
      <c r="G1011" s="30" t="n">
        <f aca="false">2455-2455</f>
        <v>0</v>
      </c>
      <c r="H1011" s="30" t="n">
        <f aca="false">12338+2801</f>
        <v>15139</v>
      </c>
      <c r="I1011" s="30" t="n">
        <v>0</v>
      </c>
    </row>
    <row r="1012" customFormat="false" ht="120" hidden="false" customHeight="false" outlineLevel="0" collapsed="false">
      <c r="A1012" s="23" t="s">
        <v>736</v>
      </c>
      <c r="B1012" s="18" t="s">
        <v>664</v>
      </c>
      <c r="C1012" s="18" t="s">
        <v>482</v>
      </c>
      <c r="D1012" s="18" t="s">
        <v>261</v>
      </c>
      <c r="E1012" s="21" t="s">
        <v>737</v>
      </c>
      <c r="F1012" s="24"/>
      <c r="G1012" s="19" t="n">
        <f aca="false">G1013</f>
        <v>75</v>
      </c>
      <c r="H1012" s="19" t="n">
        <f aca="false">H1013</f>
        <v>0</v>
      </c>
      <c r="I1012" s="19" t="n">
        <f aca="false">I1013</f>
        <v>0</v>
      </c>
    </row>
    <row r="1013" customFormat="false" ht="30" hidden="false" customHeight="false" outlineLevel="0" collapsed="false">
      <c r="A1013" s="23" t="s">
        <v>119</v>
      </c>
      <c r="B1013" s="18" t="s">
        <v>664</v>
      </c>
      <c r="C1013" s="18" t="s">
        <v>482</v>
      </c>
      <c r="D1013" s="18" t="s">
        <v>261</v>
      </c>
      <c r="E1013" s="21" t="s">
        <v>737</v>
      </c>
      <c r="F1013" s="24" t="n">
        <v>600</v>
      </c>
      <c r="G1013" s="19" t="n">
        <f aca="false">G1014</f>
        <v>75</v>
      </c>
      <c r="H1013" s="19" t="n">
        <f aca="false">H1014</f>
        <v>0</v>
      </c>
      <c r="I1013" s="19" t="n">
        <f aca="false">I1014</f>
        <v>0</v>
      </c>
    </row>
    <row r="1014" customFormat="false" ht="15" hidden="false" customHeight="false" outlineLevel="0" collapsed="false">
      <c r="A1014" s="23" t="s">
        <v>121</v>
      </c>
      <c r="B1014" s="18" t="s">
        <v>664</v>
      </c>
      <c r="C1014" s="18" t="s">
        <v>482</v>
      </c>
      <c r="D1014" s="18" t="s">
        <v>261</v>
      </c>
      <c r="E1014" s="21" t="s">
        <v>737</v>
      </c>
      <c r="F1014" s="24" t="n">
        <v>610</v>
      </c>
      <c r="G1014" s="19" t="n">
        <f aca="false">67.5+7.5</f>
        <v>75</v>
      </c>
      <c r="H1014" s="19" t="n">
        <v>0</v>
      </c>
      <c r="I1014" s="19" t="n">
        <v>0</v>
      </c>
    </row>
    <row r="1015" customFormat="false" ht="15.6" hidden="false" customHeight="false" outlineLevel="0" collapsed="false">
      <c r="A1015" s="17" t="s">
        <v>573</v>
      </c>
      <c r="B1015" s="18" t="s">
        <v>664</v>
      </c>
      <c r="C1015" s="18" t="s">
        <v>188</v>
      </c>
      <c r="D1015" s="15"/>
      <c r="E1015" s="15"/>
      <c r="F1015" s="15"/>
      <c r="G1015" s="19" t="n">
        <f aca="false">G1016</f>
        <v>17772</v>
      </c>
      <c r="H1015" s="19" t="n">
        <f aca="false">H1016</f>
        <v>17772</v>
      </c>
      <c r="I1015" s="19" t="n">
        <f aca="false">I1016</f>
        <v>17772</v>
      </c>
    </row>
    <row r="1016" customFormat="false" ht="15" hidden="false" customHeight="false" outlineLevel="0" collapsed="false">
      <c r="A1016" s="17" t="s">
        <v>612</v>
      </c>
      <c r="B1016" s="18" t="s">
        <v>664</v>
      </c>
      <c r="C1016" s="18" t="s">
        <v>188</v>
      </c>
      <c r="D1016" s="18" t="s">
        <v>47</v>
      </c>
      <c r="E1016" s="18"/>
      <c r="F1016" s="18"/>
      <c r="G1016" s="19" t="n">
        <f aca="false">G1017</f>
        <v>17772</v>
      </c>
      <c r="H1016" s="19" t="n">
        <f aca="false">H1017</f>
        <v>17772</v>
      </c>
      <c r="I1016" s="19" t="n">
        <f aca="false">I1017</f>
        <v>17772</v>
      </c>
    </row>
    <row r="1017" customFormat="false" ht="15" hidden="false" customHeight="false" outlineLevel="0" collapsed="false">
      <c r="A1017" s="20" t="s">
        <v>96</v>
      </c>
      <c r="B1017" s="18" t="s">
        <v>664</v>
      </c>
      <c r="C1017" s="18" t="s">
        <v>188</v>
      </c>
      <c r="D1017" s="18" t="s">
        <v>47</v>
      </c>
      <c r="E1017" s="21" t="s">
        <v>97</v>
      </c>
      <c r="F1017" s="18"/>
      <c r="G1017" s="19" t="n">
        <f aca="false">G1018</f>
        <v>17772</v>
      </c>
      <c r="H1017" s="19" t="n">
        <f aca="false">H1018</f>
        <v>17772</v>
      </c>
      <c r="I1017" s="19" t="n">
        <f aca="false">I1018</f>
        <v>17772</v>
      </c>
    </row>
    <row r="1018" customFormat="false" ht="15" hidden="false" customHeight="false" outlineLevel="0" collapsed="false">
      <c r="A1018" s="20" t="s">
        <v>98</v>
      </c>
      <c r="B1018" s="18" t="s">
        <v>664</v>
      </c>
      <c r="C1018" s="18" t="s">
        <v>188</v>
      </c>
      <c r="D1018" s="18" t="s">
        <v>47</v>
      </c>
      <c r="E1018" s="21" t="s">
        <v>99</v>
      </c>
      <c r="F1018" s="18"/>
      <c r="G1018" s="19" t="n">
        <f aca="false">G1019</f>
        <v>17772</v>
      </c>
      <c r="H1018" s="19" t="n">
        <f aca="false">H1019</f>
        <v>17772</v>
      </c>
      <c r="I1018" s="19" t="n">
        <f aca="false">I1019</f>
        <v>17772</v>
      </c>
    </row>
    <row r="1019" customFormat="false" ht="45" hidden="false" customHeight="false" outlineLevel="0" collapsed="false">
      <c r="A1019" s="20" t="s">
        <v>100</v>
      </c>
      <c r="B1019" s="18" t="s">
        <v>664</v>
      </c>
      <c r="C1019" s="18" t="s">
        <v>188</v>
      </c>
      <c r="D1019" s="18" t="s">
        <v>47</v>
      </c>
      <c r="E1019" s="21" t="s">
        <v>101</v>
      </c>
      <c r="F1019" s="18"/>
      <c r="G1019" s="19" t="n">
        <f aca="false">G1020</f>
        <v>17772</v>
      </c>
      <c r="H1019" s="19" t="n">
        <f aca="false">H1020</f>
        <v>17772</v>
      </c>
      <c r="I1019" s="19" t="n">
        <f aca="false">I1020</f>
        <v>17772</v>
      </c>
    </row>
    <row r="1020" customFormat="false" ht="75" hidden="false" customHeight="false" outlineLevel="0" collapsed="false">
      <c r="A1020" s="29" t="s">
        <v>102</v>
      </c>
      <c r="B1020" s="18" t="s">
        <v>664</v>
      </c>
      <c r="C1020" s="18" t="s">
        <v>188</v>
      </c>
      <c r="D1020" s="18" t="s">
        <v>47</v>
      </c>
      <c r="E1020" s="21" t="s">
        <v>103</v>
      </c>
      <c r="F1020" s="18"/>
      <c r="G1020" s="19" t="n">
        <f aca="false">G1021+G1023</f>
        <v>17772</v>
      </c>
      <c r="H1020" s="19" t="n">
        <f aca="false">H1021+H1023</f>
        <v>17772</v>
      </c>
      <c r="I1020" s="19" t="n">
        <f aca="false">I1021+I1023</f>
        <v>17772</v>
      </c>
    </row>
    <row r="1021" customFormat="false" ht="30" hidden="false" customHeight="false" outlineLevel="0" collapsed="false">
      <c r="A1021" s="23" t="s">
        <v>30</v>
      </c>
      <c r="B1021" s="18" t="s">
        <v>664</v>
      </c>
      <c r="C1021" s="18" t="s">
        <v>188</v>
      </c>
      <c r="D1021" s="18" t="s">
        <v>47</v>
      </c>
      <c r="E1021" s="21" t="s">
        <v>103</v>
      </c>
      <c r="F1021" s="18" t="s">
        <v>31</v>
      </c>
      <c r="G1021" s="19" t="n">
        <f aca="false">G1022</f>
        <v>176</v>
      </c>
      <c r="H1021" s="19" t="n">
        <f aca="false">H1022</f>
        <v>176</v>
      </c>
      <c r="I1021" s="19" t="n">
        <f aca="false">I1022</f>
        <v>176</v>
      </c>
    </row>
    <row r="1022" customFormat="false" ht="30" hidden="false" customHeight="false" outlineLevel="0" collapsed="false">
      <c r="A1022" s="23" t="s">
        <v>32</v>
      </c>
      <c r="B1022" s="18" t="s">
        <v>664</v>
      </c>
      <c r="C1022" s="18" t="s">
        <v>188</v>
      </c>
      <c r="D1022" s="18" t="s">
        <v>47</v>
      </c>
      <c r="E1022" s="21" t="s">
        <v>103</v>
      </c>
      <c r="F1022" s="18" t="s">
        <v>33</v>
      </c>
      <c r="G1022" s="19" t="n">
        <v>176</v>
      </c>
      <c r="H1022" s="19" t="n">
        <v>176</v>
      </c>
      <c r="I1022" s="19" t="n">
        <v>176</v>
      </c>
    </row>
    <row r="1023" customFormat="false" ht="15" hidden="false" customHeight="false" outlineLevel="0" collapsed="false">
      <c r="A1023" s="25" t="s">
        <v>150</v>
      </c>
      <c r="B1023" s="18" t="s">
        <v>664</v>
      </c>
      <c r="C1023" s="18" t="s">
        <v>188</v>
      </c>
      <c r="D1023" s="18" t="s">
        <v>47</v>
      </c>
      <c r="E1023" s="21" t="s">
        <v>103</v>
      </c>
      <c r="F1023" s="18" t="s">
        <v>151</v>
      </c>
      <c r="G1023" s="19" t="n">
        <f aca="false">G1024</f>
        <v>17596</v>
      </c>
      <c r="H1023" s="19" t="n">
        <f aca="false">H1024</f>
        <v>17596</v>
      </c>
      <c r="I1023" s="19" t="n">
        <f aca="false">I1024</f>
        <v>17596</v>
      </c>
    </row>
    <row r="1024" customFormat="false" ht="30" hidden="false" customHeight="false" outlineLevel="0" collapsed="false">
      <c r="A1024" s="28" t="s">
        <v>152</v>
      </c>
      <c r="B1024" s="18" t="s">
        <v>664</v>
      </c>
      <c r="C1024" s="18" t="s">
        <v>188</v>
      </c>
      <c r="D1024" s="18" t="s">
        <v>47</v>
      </c>
      <c r="E1024" s="21" t="s">
        <v>103</v>
      </c>
      <c r="F1024" s="18" t="s">
        <v>153</v>
      </c>
      <c r="G1024" s="19" t="n">
        <v>17596</v>
      </c>
      <c r="H1024" s="19" t="n">
        <v>17596</v>
      </c>
      <c r="I1024" s="19" t="n">
        <v>17596</v>
      </c>
    </row>
    <row r="1025" customFormat="false" ht="15" hidden="false" customHeight="false" outlineLevel="0" collapsed="false">
      <c r="A1025" s="17" t="s">
        <v>625</v>
      </c>
      <c r="B1025" s="18" t="s">
        <v>664</v>
      </c>
      <c r="C1025" s="18" t="s">
        <v>81</v>
      </c>
      <c r="D1025" s="18"/>
      <c r="E1025" s="21"/>
      <c r="F1025" s="18"/>
      <c r="G1025" s="19" t="n">
        <f aca="false">G1026</f>
        <v>5559.5</v>
      </c>
      <c r="H1025" s="19" t="n">
        <f aca="false">H1026</f>
        <v>5600.4</v>
      </c>
      <c r="I1025" s="19" t="n">
        <f aca="false">I1026</f>
        <v>5612.8</v>
      </c>
    </row>
    <row r="1026" customFormat="false" ht="15" hidden="false" customHeight="false" outlineLevel="0" collapsed="false">
      <c r="A1026" s="23" t="s">
        <v>637</v>
      </c>
      <c r="B1026" s="18" t="s">
        <v>664</v>
      </c>
      <c r="C1026" s="18" t="s">
        <v>81</v>
      </c>
      <c r="D1026" s="18" t="s">
        <v>17</v>
      </c>
      <c r="E1026" s="18"/>
      <c r="F1026" s="18"/>
      <c r="G1026" s="19" t="n">
        <f aca="false">G1027</f>
        <v>5559.5</v>
      </c>
      <c r="H1026" s="19" t="n">
        <f aca="false">H1027</f>
        <v>5600.4</v>
      </c>
      <c r="I1026" s="19" t="n">
        <f aca="false">I1027</f>
        <v>5612.8</v>
      </c>
    </row>
    <row r="1027" customFormat="false" ht="15" hidden="false" customHeight="false" outlineLevel="0" collapsed="false">
      <c r="A1027" s="20" t="s">
        <v>627</v>
      </c>
      <c r="B1027" s="18" t="s">
        <v>664</v>
      </c>
      <c r="C1027" s="18" t="s">
        <v>81</v>
      </c>
      <c r="D1027" s="18" t="s">
        <v>17</v>
      </c>
      <c r="E1027" s="21" t="s">
        <v>628</v>
      </c>
      <c r="F1027" s="18"/>
      <c r="G1027" s="19" t="n">
        <f aca="false">G1028</f>
        <v>5559.5</v>
      </c>
      <c r="H1027" s="19" t="n">
        <f aca="false">H1028</f>
        <v>5600.4</v>
      </c>
      <c r="I1027" s="19" t="n">
        <f aca="false">I1028</f>
        <v>5612.8</v>
      </c>
    </row>
    <row r="1028" customFormat="false" ht="15" hidden="false" customHeight="false" outlineLevel="0" collapsed="false">
      <c r="A1028" s="20" t="s">
        <v>638</v>
      </c>
      <c r="B1028" s="18" t="s">
        <v>664</v>
      </c>
      <c r="C1028" s="18" t="s">
        <v>81</v>
      </c>
      <c r="D1028" s="18" t="s">
        <v>17</v>
      </c>
      <c r="E1028" s="21" t="s">
        <v>639</v>
      </c>
      <c r="F1028" s="18"/>
      <c r="G1028" s="19" t="n">
        <f aca="false">G1029</f>
        <v>5559.5</v>
      </c>
      <c r="H1028" s="19" t="n">
        <f aca="false">H1029</f>
        <v>5600.4</v>
      </c>
      <c r="I1028" s="19" t="n">
        <f aca="false">I1029</f>
        <v>5612.8</v>
      </c>
    </row>
    <row r="1029" customFormat="false" ht="15" hidden="false" customHeight="false" outlineLevel="0" collapsed="false">
      <c r="A1029" s="20" t="s">
        <v>640</v>
      </c>
      <c r="B1029" s="18" t="s">
        <v>664</v>
      </c>
      <c r="C1029" s="18" t="s">
        <v>81</v>
      </c>
      <c r="D1029" s="18" t="s">
        <v>17</v>
      </c>
      <c r="E1029" s="21" t="s">
        <v>641</v>
      </c>
      <c r="F1029" s="18"/>
      <c r="G1029" s="19" t="n">
        <f aca="false">G1030</f>
        <v>5559.5</v>
      </c>
      <c r="H1029" s="19" t="n">
        <f aca="false">H1030</f>
        <v>5600.4</v>
      </c>
      <c r="I1029" s="19" t="n">
        <f aca="false">I1030</f>
        <v>5612.8</v>
      </c>
    </row>
    <row r="1030" customFormat="false" ht="45" hidden="false" customHeight="false" outlineLevel="0" collapsed="false">
      <c r="A1030" s="22" t="s">
        <v>644</v>
      </c>
      <c r="B1030" s="18" t="s">
        <v>664</v>
      </c>
      <c r="C1030" s="18" t="s">
        <v>81</v>
      </c>
      <c r="D1030" s="18" t="s">
        <v>17</v>
      </c>
      <c r="E1030" s="21" t="s">
        <v>645</v>
      </c>
      <c r="F1030" s="24"/>
      <c r="G1030" s="19" t="n">
        <f aca="false">G1031</f>
        <v>5559.5</v>
      </c>
      <c r="H1030" s="19" t="n">
        <f aca="false">H1031</f>
        <v>5600.4</v>
      </c>
      <c r="I1030" s="19" t="n">
        <f aca="false">I1031</f>
        <v>5612.8</v>
      </c>
    </row>
    <row r="1031" customFormat="false" ht="30" hidden="false" customHeight="false" outlineLevel="0" collapsed="false">
      <c r="A1031" s="23" t="s">
        <v>119</v>
      </c>
      <c r="B1031" s="18" t="s">
        <v>664</v>
      </c>
      <c r="C1031" s="18" t="s">
        <v>81</v>
      </c>
      <c r="D1031" s="18" t="s">
        <v>17</v>
      </c>
      <c r="E1031" s="21" t="s">
        <v>645</v>
      </c>
      <c r="F1031" s="24" t="n">
        <v>600</v>
      </c>
      <c r="G1031" s="19" t="n">
        <f aca="false">G1032</f>
        <v>5559.5</v>
      </c>
      <c r="H1031" s="19" t="n">
        <f aca="false">H1032</f>
        <v>5600.4</v>
      </c>
      <c r="I1031" s="19" t="n">
        <f aca="false">I1032</f>
        <v>5612.8</v>
      </c>
    </row>
    <row r="1032" customFormat="false" ht="15" hidden="false" customHeight="false" outlineLevel="0" collapsed="false">
      <c r="A1032" s="23" t="s">
        <v>121</v>
      </c>
      <c r="B1032" s="18" t="s">
        <v>664</v>
      </c>
      <c r="C1032" s="18" t="s">
        <v>81</v>
      </c>
      <c r="D1032" s="18" t="s">
        <v>17</v>
      </c>
      <c r="E1032" s="21" t="s">
        <v>645</v>
      </c>
      <c r="F1032" s="24" t="n">
        <v>610</v>
      </c>
      <c r="G1032" s="19" t="n">
        <v>5559.5</v>
      </c>
      <c r="H1032" s="19" t="n">
        <v>5600.4</v>
      </c>
      <c r="I1032" s="19" t="n">
        <v>5612.8</v>
      </c>
    </row>
    <row r="1033" customFormat="false" ht="31.2" hidden="false" customHeight="false" outlineLevel="0" collapsed="false">
      <c r="A1033" s="14" t="s">
        <v>738</v>
      </c>
      <c r="B1033" s="15" t="s">
        <v>739</v>
      </c>
      <c r="C1033" s="15"/>
      <c r="D1033" s="15"/>
      <c r="E1033" s="15"/>
      <c r="F1033" s="15"/>
      <c r="G1033" s="16" t="n">
        <f aca="false">G1034</f>
        <v>13514.3</v>
      </c>
      <c r="H1033" s="16" t="n">
        <f aca="false">H1034</f>
        <v>13764.3</v>
      </c>
      <c r="I1033" s="16" t="n">
        <f aca="false">I1034</f>
        <v>13764.3</v>
      </c>
    </row>
    <row r="1034" customFormat="false" ht="15" hidden="false" customHeight="false" outlineLevel="0" collapsed="false">
      <c r="A1034" s="17" t="s">
        <v>14</v>
      </c>
      <c r="B1034" s="18" t="s">
        <v>739</v>
      </c>
      <c r="C1034" s="18" t="s">
        <v>15</v>
      </c>
      <c r="D1034" s="18"/>
      <c r="E1034" s="18"/>
      <c r="F1034" s="18"/>
      <c r="G1034" s="19" t="n">
        <f aca="false">G1035</f>
        <v>13514.3</v>
      </c>
      <c r="H1034" s="19" t="n">
        <f aca="false">H1035</f>
        <v>13764.3</v>
      </c>
      <c r="I1034" s="19" t="n">
        <f aca="false">I1035</f>
        <v>13764.3</v>
      </c>
    </row>
    <row r="1035" customFormat="false" ht="45" hidden="false" customHeight="false" outlineLevel="0" collapsed="false">
      <c r="A1035" s="17" t="s">
        <v>740</v>
      </c>
      <c r="B1035" s="18" t="s">
        <v>739</v>
      </c>
      <c r="C1035" s="18" t="s">
        <v>15</v>
      </c>
      <c r="D1035" s="18" t="s">
        <v>456</v>
      </c>
      <c r="E1035" s="18"/>
      <c r="F1035" s="18"/>
      <c r="G1035" s="19" t="n">
        <f aca="false">G1036</f>
        <v>13514.3</v>
      </c>
      <c r="H1035" s="19" t="n">
        <f aca="false">H1036</f>
        <v>13764.3</v>
      </c>
      <c r="I1035" s="19" t="n">
        <f aca="false">I1036</f>
        <v>13764.3</v>
      </c>
    </row>
    <row r="1036" customFormat="false" ht="30" hidden="false" customHeight="false" outlineLevel="0" collapsed="false">
      <c r="A1036" s="20" t="s">
        <v>38</v>
      </c>
      <c r="B1036" s="18" t="s">
        <v>739</v>
      </c>
      <c r="C1036" s="18" t="s">
        <v>15</v>
      </c>
      <c r="D1036" s="18" t="s">
        <v>456</v>
      </c>
      <c r="E1036" s="18" t="s">
        <v>39</v>
      </c>
      <c r="F1036" s="18"/>
      <c r="G1036" s="19" t="n">
        <f aca="false">G1037</f>
        <v>13514.3</v>
      </c>
      <c r="H1036" s="19" t="n">
        <f aca="false">H1037</f>
        <v>13764.3</v>
      </c>
      <c r="I1036" s="19" t="n">
        <f aca="false">I1037</f>
        <v>13764.3</v>
      </c>
    </row>
    <row r="1037" customFormat="false" ht="15" hidden="false" customHeight="false" outlineLevel="0" collapsed="false">
      <c r="A1037" s="20" t="s">
        <v>40</v>
      </c>
      <c r="B1037" s="18" t="s">
        <v>739</v>
      </c>
      <c r="C1037" s="18" t="s">
        <v>15</v>
      </c>
      <c r="D1037" s="18" t="s">
        <v>456</v>
      </c>
      <c r="E1037" s="18" t="s">
        <v>41</v>
      </c>
      <c r="F1037" s="18"/>
      <c r="G1037" s="19" t="n">
        <f aca="false">G1038</f>
        <v>13514.3</v>
      </c>
      <c r="H1037" s="19" t="n">
        <f aca="false">H1038</f>
        <v>13764.3</v>
      </c>
      <c r="I1037" s="19" t="n">
        <f aca="false">I1038</f>
        <v>13764.3</v>
      </c>
    </row>
    <row r="1038" customFormat="false" ht="45" hidden="false" customHeight="false" outlineLevel="0" collapsed="false">
      <c r="A1038" s="20" t="s">
        <v>42</v>
      </c>
      <c r="B1038" s="18" t="s">
        <v>739</v>
      </c>
      <c r="C1038" s="18" t="s">
        <v>15</v>
      </c>
      <c r="D1038" s="18" t="s">
        <v>456</v>
      </c>
      <c r="E1038" s="18" t="s">
        <v>43</v>
      </c>
      <c r="F1038" s="18"/>
      <c r="G1038" s="19" t="n">
        <f aca="false">G1039</f>
        <v>13514.3</v>
      </c>
      <c r="H1038" s="19" t="n">
        <f aca="false">H1039</f>
        <v>13764.3</v>
      </c>
      <c r="I1038" s="19" t="n">
        <f aca="false">I1039</f>
        <v>13764.3</v>
      </c>
    </row>
    <row r="1039" customFormat="false" ht="15" hidden="false" customHeight="false" outlineLevel="0" collapsed="false">
      <c r="A1039" s="22" t="s">
        <v>741</v>
      </c>
      <c r="B1039" s="18" t="s">
        <v>739</v>
      </c>
      <c r="C1039" s="18" t="s">
        <v>15</v>
      </c>
      <c r="D1039" s="18" t="s">
        <v>456</v>
      </c>
      <c r="E1039" s="21" t="s">
        <v>742</v>
      </c>
      <c r="F1039" s="18"/>
      <c r="G1039" s="19" t="n">
        <f aca="false">G1040+G1042+G1044</f>
        <v>13514.3</v>
      </c>
      <c r="H1039" s="19" t="n">
        <f aca="false">H1040+H1042+H1044</f>
        <v>13764.3</v>
      </c>
      <c r="I1039" s="19" t="n">
        <f aca="false">I1040+I1042+I1044</f>
        <v>13764.3</v>
      </c>
    </row>
    <row r="1040" customFormat="false" ht="75" hidden="false" customHeight="false" outlineLevel="0" collapsed="false">
      <c r="A1040" s="23" t="s">
        <v>22</v>
      </c>
      <c r="B1040" s="18" t="s">
        <v>739</v>
      </c>
      <c r="C1040" s="18" t="s">
        <v>15</v>
      </c>
      <c r="D1040" s="18" t="s">
        <v>456</v>
      </c>
      <c r="E1040" s="21" t="s">
        <v>742</v>
      </c>
      <c r="F1040" s="18" t="s">
        <v>23</v>
      </c>
      <c r="G1040" s="19" t="n">
        <f aca="false">G1041</f>
        <v>12568</v>
      </c>
      <c r="H1040" s="19" t="n">
        <f aca="false">H1041</f>
        <v>12818</v>
      </c>
      <c r="I1040" s="19" t="n">
        <f aca="false">I1041</f>
        <v>12818</v>
      </c>
    </row>
    <row r="1041" customFormat="false" ht="30" hidden="false" customHeight="false" outlineLevel="0" collapsed="false">
      <c r="A1041" s="23" t="s">
        <v>24</v>
      </c>
      <c r="B1041" s="18" t="s">
        <v>739</v>
      </c>
      <c r="C1041" s="18" t="s">
        <v>15</v>
      </c>
      <c r="D1041" s="18" t="s">
        <v>456</v>
      </c>
      <c r="E1041" s="21" t="s">
        <v>742</v>
      </c>
      <c r="F1041" s="18" t="s">
        <v>25</v>
      </c>
      <c r="G1041" s="19" t="n">
        <f aca="false">12818-250</f>
        <v>12568</v>
      </c>
      <c r="H1041" s="19" t="n">
        <v>12818</v>
      </c>
      <c r="I1041" s="19" t="n">
        <v>12818</v>
      </c>
    </row>
    <row r="1042" customFormat="false" ht="30" hidden="false" customHeight="false" outlineLevel="0" collapsed="false">
      <c r="A1042" s="23" t="s">
        <v>30</v>
      </c>
      <c r="B1042" s="18" t="s">
        <v>739</v>
      </c>
      <c r="C1042" s="18" t="s">
        <v>15</v>
      </c>
      <c r="D1042" s="18" t="s">
        <v>456</v>
      </c>
      <c r="E1042" s="21" t="s">
        <v>742</v>
      </c>
      <c r="F1042" s="18" t="s">
        <v>31</v>
      </c>
      <c r="G1042" s="19" t="n">
        <f aca="false">G1043</f>
        <v>931.3</v>
      </c>
      <c r="H1042" s="19" t="n">
        <f aca="false">H1043</f>
        <v>931.3</v>
      </c>
      <c r="I1042" s="19" t="n">
        <f aca="false">I1043</f>
        <v>931.3</v>
      </c>
    </row>
    <row r="1043" customFormat="false" ht="30" hidden="false" customHeight="false" outlineLevel="0" collapsed="false">
      <c r="A1043" s="23" t="s">
        <v>32</v>
      </c>
      <c r="B1043" s="18" t="s">
        <v>739</v>
      </c>
      <c r="C1043" s="18" t="s">
        <v>15</v>
      </c>
      <c r="D1043" s="18" t="s">
        <v>456</v>
      </c>
      <c r="E1043" s="21" t="s">
        <v>742</v>
      </c>
      <c r="F1043" s="18" t="s">
        <v>33</v>
      </c>
      <c r="G1043" s="19" t="n">
        <v>931.3</v>
      </c>
      <c r="H1043" s="19" t="n">
        <v>931.3</v>
      </c>
      <c r="I1043" s="19" t="n">
        <v>931.3</v>
      </c>
    </row>
    <row r="1044" customFormat="false" ht="15" hidden="false" customHeight="false" outlineLevel="0" collapsed="false">
      <c r="A1044" s="23" t="s">
        <v>58</v>
      </c>
      <c r="B1044" s="18" t="s">
        <v>739</v>
      </c>
      <c r="C1044" s="18" t="s">
        <v>15</v>
      </c>
      <c r="D1044" s="18" t="s">
        <v>456</v>
      </c>
      <c r="E1044" s="21" t="s">
        <v>742</v>
      </c>
      <c r="F1044" s="18" t="s">
        <v>59</v>
      </c>
      <c r="G1044" s="19" t="n">
        <f aca="false">G1045</f>
        <v>15</v>
      </c>
      <c r="H1044" s="19" t="n">
        <f aca="false">H1045</f>
        <v>15</v>
      </c>
      <c r="I1044" s="19" t="n">
        <f aca="false">I1045</f>
        <v>15</v>
      </c>
    </row>
    <row r="1045" customFormat="false" ht="15" hidden="false" customHeight="false" outlineLevel="0" collapsed="false">
      <c r="A1045" s="25" t="s">
        <v>62</v>
      </c>
      <c r="B1045" s="18" t="s">
        <v>739</v>
      </c>
      <c r="C1045" s="18" t="s">
        <v>15</v>
      </c>
      <c r="D1045" s="18" t="s">
        <v>456</v>
      </c>
      <c r="E1045" s="21" t="s">
        <v>742</v>
      </c>
      <c r="F1045" s="18" t="s">
        <v>63</v>
      </c>
      <c r="G1045" s="19" t="n">
        <v>15</v>
      </c>
      <c r="H1045" s="19" t="n">
        <v>15</v>
      </c>
      <c r="I1045" s="19" t="n">
        <v>15</v>
      </c>
    </row>
    <row r="1046" customFormat="false" ht="31.2" hidden="false" customHeight="false" outlineLevel="0" collapsed="false">
      <c r="A1046" s="14" t="s">
        <v>743</v>
      </c>
      <c r="B1046" s="15" t="s">
        <v>744</v>
      </c>
      <c r="C1046" s="15"/>
      <c r="D1046" s="15"/>
      <c r="E1046" s="15"/>
      <c r="F1046" s="15"/>
      <c r="G1046" s="16" t="n">
        <f aca="false">G1047</f>
        <v>5872.2</v>
      </c>
      <c r="H1046" s="16" t="n">
        <f aca="false">H1047</f>
        <v>5282.9</v>
      </c>
      <c r="I1046" s="16" t="n">
        <f aca="false">I1047</f>
        <v>5287.7</v>
      </c>
    </row>
    <row r="1047" customFormat="false" ht="15" hidden="false" customHeight="false" outlineLevel="0" collapsed="false">
      <c r="A1047" s="25" t="s">
        <v>14</v>
      </c>
      <c r="B1047" s="18" t="s">
        <v>744</v>
      </c>
      <c r="C1047" s="18" t="s">
        <v>15</v>
      </c>
      <c r="D1047" s="18"/>
      <c r="E1047" s="18"/>
      <c r="F1047" s="18"/>
      <c r="G1047" s="19" t="n">
        <f aca="false">G1048</f>
        <v>5872.2</v>
      </c>
      <c r="H1047" s="19" t="n">
        <f aca="false">H1048</f>
        <v>5282.9</v>
      </c>
      <c r="I1047" s="19" t="n">
        <f aca="false">I1048</f>
        <v>5287.7</v>
      </c>
    </row>
    <row r="1048" customFormat="false" ht="45" hidden="false" customHeight="false" outlineLevel="0" collapsed="false">
      <c r="A1048" s="25" t="s">
        <v>740</v>
      </c>
      <c r="B1048" s="18" t="s">
        <v>744</v>
      </c>
      <c r="C1048" s="18" t="s">
        <v>15</v>
      </c>
      <c r="D1048" s="18" t="s">
        <v>456</v>
      </c>
      <c r="E1048" s="18"/>
      <c r="F1048" s="18"/>
      <c r="G1048" s="19" t="n">
        <f aca="false">G1049</f>
        <v>5872.2</v>
      </c>
      <c r="H1048" s="19" t="n">
        <f aca="false">H1049</f>
        <v>5282.9</v>
      </c>
      <c r="I1048" s="19" t="n">
        <f aca="false">I1049</f>
        <v>5287.7</v>
      </c>
    </row>
    <row r="1049" customFormat="false" ht="30" hidden="false" customHeight="false" outlineLevel="0" collapsed="false">
      <c r="A1049" s="20" t="s">
        <v>18</v>
      </c>
      <c r="B1049" s="18" t="s">
        <v>744</v>
      </c>
      <c r="C1049" s="18" t="s">
        <v>15</v>
      </c>
      <c r="D1049" s="18" t="s">
        <v>456</v>
      </c>
      <c r="E1049" s="21" t="s">
        <v>19</v>
      </c>
      <c r="F1049" s="18"/>
      <c r="G1049" s="19" t="n">
        <f aca="false">G1050+G1053</f>
        <v>5872.2</v>
      </c>
      <c r="H1049" s="19" t="n">
        <f aca="false">H1050+H1053</f>
        <v>5282.9</v>
      </c>
      <c r="I1049" s="19" t="n">
        <f aca="false">I1050+I1053</f>
        <v>5287.7</v>
      </c>
    </row>
    <row r="1050" customFormat="false" ht="15" hidden="false" customHeight="false" outlineLevel="0" collapsed="false">
      <c r="A1050" s="22" t="s">
        <v>745</v>
      </c>
      <c r="B1050" s="18" t="s">
        <v>744</v>
      </c>
      <c r="C1050" s="18" t="s">
        <v>15</v>
      </c>
      <c r="D1050" s="18" t="s">
        <v>456</v>
      </c>
      <c r="E1050" s="26" t="s">
        <v>746</v>
      </c>
      <c r="F1050" s="18"/>
      <c r="G1050" s="19" t="n">
        <f aca="false">G1051</f>
        <v>1880.1</v>
      </c>
      <c r="H1050" s="19" t="n">
        <f aca="false">H1051</f>
        <v>1778.8</v>
      </c>
      <c r="I1050" s="19" t="n">
        <f aca="false">I1051</f>
        <v>1778.8</v>
      </c>
    </row>
    <row r="1051" customFormat="false" ht="75" hidden="false" customHeight="false" outlineLevel="0" collapsed="false">
      <c r="A1051" s="23" t="s">
        <v>22</v>
      </c>
      <c r="B1051" s="18" t="s">
        <v>744</v>
      </c>
      <c r="C1051" s="18" t="s">
        <v>15</v>
      </c>
      <c r="D1051" s="18" t="s">
        <v>456</v>
      </c>
      <c r="E1051" s="26" t="s">
        <v>746</v>
      </c>
      <c r="F1051" s="18" t="s">
        <v>23</v>
      </c>
      <c r="G1051" s="19" t="n">
        <f aca="false">G1052</f>
        <v>1880.1</v>
      </c>
      <c r="H1051" s="19" t="n">
        <f aca="false">H1052</f>
        <v>1778.8</v>
      </c>
      <c r="I1051" s="19" t="n">
        <f aca="false">I1052</f>
        <v>1778.8</v>
      </c>
    </row>
    <row r="1052" customFormat="false" ht="30" hidden="false" customHeight="false" outlineLevel="0" collapsed="false">
      <c r="A1052" s="23" t="s">
        <v>24</v>
      </c>
      <c r="B1052" s="18" t="s">
        <v>744</v>
      </c>
      <c r="C1052" s="18" t="s">
        <v>15</v>
      </c>
      <c r="D1052" s="18" t="s">
        <v>456</v>
      </c>
      <c r="E1052" s="26" t="s">
        <v>746</v>
      </c>
      <c r="F1052" s="18" t="s">
        <v>25</v>
      </c>
      <c r="G1052" s="19" t="n">
        <f aca="false">1778.8+101.3</f>
        <v>1880.1</v>
      </c>
      <c r="H1052" s="19" t="n">
        <v>1778.8</v>
      </c>
      <c r="I1052" s="19" t="n">
        <v>1778.8</v>
      </c>
    </row>
    <row r="1053" customFormat="false" ht="15" hidden="false" customHeight="false" outlineLevel="0" collapsed="false">
      <c r="A1053" s="22" t="s">
        <v>747</v>
      </c>
      <c r="B1053" s="18" t="s">
        <v>744</v>
      </c>
      <c r="C1053" s="18" t="s">
        <v>15</v>
      </c>
      <c r="D1053" s="18" t="s">
        <v>456</v>
      </c>
      <c r="E1053" s="26" t="s">
        <v>748</v>
      </c>
      <c r="F1053" s="18"/>
      <c r="G1053" s="19" t="n">
        <f aca="false">G1054+G1056+G1058</f>
        <v>3992.1</v>
      </c>
      <c r="H1053" s="19" t="n">
        <f aca="false">H1054+H1056+H1058</f>
        <v>3504.1</v>
      </c>
      <c r="I1053" s="19" t="n">
        <f aca="false">I1054+I1056+I1058</f>
        <v>3508.9</v>
      </c>
    </row>
    <row r="1054" customFormat="false" ht="75" hidden="false" customHeight="false" outlineLevel="0" collapsed="false">
      <c r="A1054" s="23" t="s">
        <v>22</v>
      </c>
      <c r="B1054" s="18" t="s">
        <v>744</v>
      </c>
      <c r="C1054" s="18" t="s">
        <v>15</v>
      </c>
      <c r="D1054" s="18" t="s">
        <v>456</v>
      </c>
      <c r="E1054" s="26" t="s">
        <v>748</v>
      </c>
      <c r="F1054" s="18" t="s">
        <v>23</v>
      </c>
      <c r="G1054" s="19" t="n">
        <f aca="false">G1055</f>
        <v>3522.4</v>
      </c>
      <c r="H1054" s="19" t="n">
        <f aca="false">H1055</f>
        <v>3101.1</v>
      </c>
      <c r="I1054" s="19" t="n">
        <f aca="false">I1055</f>
        <v>3101.1</v>
      </c>
    </row>
    <row r="1055" customFormat="false" ht="30" hidden="false" customHeight="false" outlineLevel="0" collapsed="false">
      <c r="A1055" s="23" t="s">
        <v>24</v>
      </c>
      <c r="B1055" s="18" t="s">
        <v>744</v>
      </c>
      <c r="C1055" s="18" t="s">
        <v>15</v>
      </c>
      <c r="D1055" s="18" t="s">
        <v>456</v>
      </c>
      <c r="E1055" s="26" t="s">
        <v>748</v>
      </c>
      <c r="F1055" s="18" t="s">
        <v>25</v>
      </c>
      <c r="G1055" s="19" t="n">
        <f aca="false">3101.1-14.4+435.7</f>
        <v>3522.4</v>
      </c>
      <c r="H1055" s="19" t="n">
        <v>3101.1</v>
      </c>
      <c r="I1055" s="19" t="n">
        <v>3101.1</v>
      </c>
    </row>
    <row r="1056" customFormat="false" ht="30" hidden="false" customHeight="false" outlineLevel="0" collapsed="false">
      <c r="A1056" s="23" t="s">
        <v>30</v>
      </c>
      <c r="B1056" s="18" t="s">
        <v>744</v>
      </c>
      <c r="C1056" s="18" t="s">
        <v>15</v>
      </c>
      <c r="D1056" s="18" t="s">
        <v>456</v>
      </c>
      <c r="E1056" s="26" t="s">
        <v>748</v>
      </c>
      <c r="F1056" s="18" t="s">
        <v>31</v>
      </c>
      <c r="G1056" s="19" t="n">
        <f aca="false">G1057</f>
        <v>385.7</v>
      </c>
      <c r="H1056" s="19" t="n">
        <f aca="false">H1057</f>
        <v>319</v>
      </c>
      <c r="I1056" s="19" t="n">
        <f aca="false">I1057</f>
        <v>323.8</v>
      </c>
    </row>
    <row r="1057" customFormat="false" ht="30" hidden="false" customHeight="false" outlineLevel="0" collapsed="false">
      <c r="A1057" s="23" t="s">
        <v>32</v>
      </c>
      <c r="B1057" s="18" t="s">
        <v>744</v>
      </c>
      <c r="C1057" s="18" t="s">
        <v>15</v>
      </c>
      <c r="D1057" s="18" t="s">
        <v>456</v>
      </c>
      <c r="E1057" s="26" t="s">
        <v>748</v>
      </c>
      <c r="F1057" s="18" t="s">
        <v>33</v>
      </c>
      <c r="G1057" s="19" t="n">
        <f aca="false">314.3+14.4+57</f>
        <v>385.7</v>
      </c>
      <c r="H1057" s="19" t="n">
        <v>319</v>
      </c>
      <c r="I1057" s="19" t="n">
        <v>323.8</v>
      </c>
    </row>
    <row r="1058" customFormat="false" ht="15" hidden="false" customHeight="false" outlineLevel="0" collapsed="false">
      <c r="A1058" s="23" t="s">
        <v>58</v>
      </c>
      <c r="B1058" s="18" t="s">
        <v>744</v>
      </c>
      <c r="C1058" s="18" t="s">
        <v>15</v>
      </c>
      <c r="D1058" s="18" t="s">
        <v>456</v>
      </c>
      <c r="E1058" s="26" t="s">
        <v>748</v>
      </c>
      <c r="F1058" s="18" t="s">
        <v>59</v>
      </c>
      <c r="G1058" s="19" t="n">
        <f aca="false">G1059</f>
        <v>84</v>
      </c>
      <c r="H1058" s="19" t="n">
        <f aca="false">H1059</f>
        <v>84</v>
      </c>
      <c r="I1058" s="19" t="n">
        <f aca="false">I1059</f>
        <v>84</v>
      </c>
    </row>
    <row r="1059" customFormat="false" ht="15" hidden="false" customHeight="false" outlineLevel="0" collapsed="false">
      <c r="A1059" s="25" t="s">
        <v>62</v>
      </c>
      <c r="B1059" s="18" t="s">
        <v>744</v>
      </c>
      <c r="C1059" s="18" t="s">
        <v>15</v>
      </c>
      <c r="D1059" s="18" t="s">
        <v>456</v>
      </c>
      <c r="E1059" s="26" t="s">
        <v>748</v>
      </c>
      <c r="F1059" s="18" t="s">
        <v>63</v>
      </c>
      <c r="G1059" s="19" t="n">
        <v>84</v>
      </c>
      <c r="H1059" s="19" t="n">
        <v>84</v>
      </c>
      <c r="I1059" s="19" t="n">
        <v>84</v>
      </c>
    </row>
    <row r="1060" customFormat="false" ht="15.6" hidden="false" customHeight="false" outlineLevel="0" collapsed="false">
      <c r="A1060" s="50" t="s">
        <v>749</v>
      </c>
      <c r="B1060" s="51"/>
      <c r="C1060" s="51"/>
      <c r="D1060" s="51"/>
      <c r="E1060" s="15"/>
      <c r="F1060" s="51"/>
      <c r="G1060" s="16" t="n">
        <f aca="false">G14+G29+G809+G1033+G1046</f>
        <v>3127721</v>
      </c>
      <c r="H1060" s="16" t="n">
        <f aca="false">H14+H29+H809+H1033+H1046</f>
        <v>2403856</v>
      </c>
      <c r="I1060" s="16" t="n">
        <f aca="false">I14+I29+I809+I1033+I1046</f>
        <v>2291225.8</v>
      </c>
    </row>
  </sheetData>
  <mergeCells count="16">
    <mergeCell ref="B1:H1"/>
    <mergeCell ref="B2:H2"/>
    <mergeCell ref="B3:H3"/>
    <mergeCell ref="B4:I4"/>
    <mergeCell ref="B5:H5"/>
    <mergeCell ref="B8:G8"/>
    <mergeCell ref="A11:A13"/>
    <mergeCell ref="B11:B13"/>
    <mergeCell ref="C11:C13"/>
    <mergeCell ref="D11:D13"/>
    <mergeCell ref="E11:E13"/>
    <mergeCell ref="F11:F13"/>
    <mergeCell ref="G11:I11"/>
    <mergeCell ref="G12:G13"/>
    <mergeCell ref="H12:H13"/>
    <mergeCell ref="I12:I13"/>
  </mergeCells>
  <printOptions headings="false" gridLines="false" gridLinesSet="true" horizontalCentered="false" verticalCentered="false"/>
  <pageMargins left="0.945138888888889" right="0.157638888888889" top="0.511805555555555" bottom="0.354166666666667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101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N12" activeCellId="0" sqref="N12"/>
    </sheetView>
  </sheetViews>
  <sheetFormatPr defaultRowHeight="15" zeroHeight="false" outlineLevelRow="0" outlineLevelCol="0"/>
  <cols>
    <col collapsed="false" customWidth="true" hidden="false" outlineLevel="0" max="1" min="1" style="1" width="70.66"/>
    <col collapsed="false" customWidth="true" hidden="false" outlineLevel="0" max="2" min="2" style="1" width="8.89"/>
    <col collapsed="false" customWidth="true" hidden="false" outlineLevel="0" max="3" min="3" style="1" width="7.11"/>
    <col collapsed="false" customWidth="true" hidden="false" outlineLevel="0" max="4" min="4" style="52" width="17"/>
    <col collapsed="false" customWidth="true" hidden="false" outlineLevel="0" max="5" min="5" style="1" width="7.44"/>
    <col collapsed="false" customWidth="true" hidden="false" outlineLevel="0" max="6" min="6" style="1" width="14.66"/>
    <col collapsed="false" customWidth="true" hidden="false" outlineLevel="0" max="7" min="7" style="1" width="15.66"/>
    <col collapsed="false" customWidth="true" hidden="false" outlineLevel="0" max="8" min="8" style="1" width="15"/>
    <col collapsed="false" customWidth="true" hidden="false" outlineLevel="0" max="165" min="9" style="1" width="9.33"/>
    <col collapsed="false" customWidth="true" hidden="false" outlineLevel="0" max="166" min="166" style="1" width="70.66"/>
    <col collapsed="false" customWidth="true" hidden="false" outlineLevel="0" max="167" min="167" style="1" width="8.89"/>
    <col collapsed="false" customWidth="true" hidden="false" outlineLevel="0" max="168" min="168" style="1" width="7.11"/>
    <col collapsed="false" customWidth="true" hidden="false" outlineLevel="0" max="169" min="169" style="1" width="17"/>
    <col collapsed="false" customWidth="true" hidden="false" outlineLevel="0" max="170" min="170" style="1" width="7.44"/>
    <col collapsed="false" customWidth="true" hidden="false" outlineLevel="0" max="171" min="171" style="1" width="21.1"/>
    <col collapsed="false" customWidth="true" hidden="false" outlineLevel="0" max="421" min="172" style="1" width="9.33"/>
    <col collapsed="false" customWidth="true" hidden="false" outlineLevel="0" max="422" min="422" style="1" width="70.66"/>
    <col collapsed="false" customWidth="true" hidden="false" outlineLevel="0" max="423" min="423" style="1" width="8.89"/>
    <col collapsed="false" customWidth="true" hidden="false" outlineLevel="0" max="424" min="424" style="1" width="7.11"/>
    <col collapsed="false" customWidth="true" hidden="false" outlineLevel="0" max="425" min="425" style="1" width="17"/>
    <col collapsed="false" customWidth="true" hidden="false" outlineLevel="0" max="426" min="426" style="1" width="7.44"/>
    <col collapsed="false" customWidth="true" hidden="false" outlineLevel="0" max="427" min="427" style="1" width="21.1"/>
    <col collapsed="false" customWidth="true" hidden="false" outlineLevel="0" max="677" min="428" style="1" width="9.33"/>
    <col collapsed="false" customWidth="true" hidden="false" outlineLevel="0" max="678" min="678" style="1" width="70.66"/>
    <col collapsed="false" customWidth="true" hidden="false" outlineLevel="0" max="679" min="679" style="1" width="8.89"/>
    <col collapsed="false" customWidth="true" hidden="false" outlineLevel="0" max="680" min="680" style="1" width="7.11"/>
    <col collapsed="false" customWidth="true" hidden="false" outlineLevel="0" max="681" min="681" style="1" width="17"/>
    <col collapsed="false" customWidth="true" hidden="false" outlineLevel="0" max="682" min="682" style="1" width="7.44"/>
    <col collapsed="false" customWidth="true" hidden="false" outlineLevel="0" max="683" min="683" style="1" width="21.1"/>
    <col collapsed="false" customWidth="true" hidden="false" outlineLevel="0" max="933" min="684" style="1" width="9.33"/>
    <col collapsed="false" customWidth="true" hidden="false" outlineLevel="0" max="934" min="934" style="1" width="70.66"/>
    <col collapsed="false" customWidth="true" hidden="false" outlineLevel="0" max="935" min="935" style="1" width="8.89"/>
    <col collapsed="false" customWidth="true" hidden="false" outlineLevel="0" max="936" min="936" style="1" width="7.11"/>
    <col collapsed="false" customWidth="true" hidden="false" outlineLevel="0" max="937" min="937" style="1" width="17"/>
    <col collapsed="false" customWidth="true" hidden="false" outlineLevel="0" max="938" min="938" style="1" width="7.44"/>
    <col collapsed="false" customWidth="true" hidden="false" outlineLevel="0" max="939" min="939" style="1" width="21.1"/>
    <col collapsed="false" customWidth="true" hidden="false" outlineLevel="0" max="1025" min="940" style="1" width="9.33"/>
  </cols>
  <sheetData>
    <row r="2" customFormat="false" ht="15" hidden="false" customHeight="false" outlineLevel="0" collapsed="false">
      <c r="A2" s="2"/>
      <c r="B2" s="3" t="s">
        <v>750</v>
      </c>
      <c r="C2" s="3"/>
      <c r="D2" s="3"/>
      <c r="E2" s="3"/>
      <c r="F2" s="3"/>
      <c r="G2" s="3"/>
    </row>
    <row r="3" customFormat="false" ht="15" hidden="false" customHeight="true" outlineLevel="0" collapsed="false">
      <c r="A3" s="2"/>
      <c r="B3" s="53" t="s">
        <v>751</v>
      </c>
      <c r="C3" s="53"/>
      <c r="D3" s="53"/>
      <c r="E3" s="53"/>
      <c r="F3" s="53"/>
      <c r="G3" s="53"/>
    </row>
    <row r="4" customFormat="false" ht="15" hidden="false" customHeight="false" outlineLevel="0" collapsed="false">
      <c r="A4" s="2"/>
      <c r="B4" s="3" t="s">
        <v>752</v>
      </c>
      <c r="C4" s="3"/>
      <c r="D4" s="3"/>
      <c r="E4" s="3"/>
      <c r="F4" s="3"/>
      <c r="G4" s="3"/>
    </row>
    <row r="5" customFormat="false" ht="55.5" hidden="false" customHeight="true" outlineLevel="0" collapsed="false">
      <c r="A5" s="4"/>
      <c r="B5" s="5" t="s">
        <v>753</v>
      </c>
      <c r="C5" s="5"/>
      <c r="D5" s="5"/>
      <c r="E5" s="5"/>
      <c r="F5" s="5"/>
      <c r="G5" s="5"/>
      <c r="H5" s="5"/>
    </row>
    <row r="6" customFormat="false" ht="21" hidden="false" customHeight="true" outlineLevel="0" collapsed="false">
      <c r="A6" s="2"/>
      <c r="B6" s="6"/>
      <c r="C6" s="6"/>
      <c r="D6" s="6"/>
      <c r="E6" s="6"/>
      <c r="F6" s="6"/>
      <c r="G6" s="6"/>
    </row>
    <row r="9" customFormat="false" ht="39.6" hidden="false" customHeight="true" outlineLevel="0" collapsed="false">
      <c r="A9" s="54" t="s">
        <v>754</v>
      </c>
      <c r="B9" s="54"/>
      <c r="C9" s="54"/>
      <c r="D9" s="54"/>
      <c r="E9" s="54"/>
      <c r="F9" s="54"/>
      <c r="G9" s="54"/>
      <c r="H9" s="54"/>
    </row>
    <row r="10" customFormat="false" ht="49.2" hidden="false" customHeight="true" outlineLevel="0" collapsed="false">
      <c r="A10" s="54" t="s">
        <v>755</v>
      </c>
      <c r="B10" s="54"/>
      <c r="C10" s="54"/>
      <c r="D10" s="54"/>
      <c r="E10" s="54"/>
      <c r="F10" s="54"/>
      <c r="G10" s="54"/>
      <c r="H10" s="54"/>
    </row>
    <row r="11" customFormat="false" ht="15.6" hidden="false" customHeight="true" outlineLevel="0" collapsed="false">
      <c r="A11" s="54" t="s">
        <v>756</v>
      </c>
      <c r="B11" s="54"/>
      <c r="C11" s="54"/>
      <c r="D11" s="54"/>
      <c r="E11" s="54"/>
      <c r="F11" s="54"/>
      <c r="G11" s="54"/>
      <c r="H11" s="54"/>
    </row>
    <row r="13" customFormat="false" ht="15" hidden="false" customHeight="false" outlineLevel="0" collapsed="false">
      <c r="G13" s="10"/>
    </row>
    <row r="14" customFormat="false" ht="15.6" hidden="false" customHeight="true" outlineLevel="0" collapsed="false">
      <c r="A14" s="55" t="s">
        <v>5</v>
      </c>
      <c r="B14" s="55" t="s">
        <v>7</v>
      </c>
      <c r="C14" s="55" t="s">
        <v>8</v>
      </c>
      <c r="D14" s="55" t="s">
        <v>757</v>
      </c>
      <c r="E14" s="55" t="s">
        <v>10</v>
      </c>
      <c r="F14" s="12" t="s">
        <v>11</v>
      </c>
      <c r="G14" s="12"/>
      <c r="H14" s="12"/>
    </row>
    <row r="15" customFormat="false" ht="15" hidden="false" customHeight="false" outlineLevel="0" collapsed="false">
      <c r="A15" s="55"/>
      <c r="B15" s="55"/>
      <c r="C15" s="55"/>
      <c r="D15" s="55"/>
      <c r="E15" s="55"/>
      <c r="F15" s="13" t="n">
        <v>2021</v>
      </c>
      <c r="G15" s="13" t="n">
        <v>2022</v>
      </c>
      <c r="H15" s="13" t="n">
        <v>2023</v>
      </c>
    </row>
    <row r="16" customFormat="false" ht="15" hidden="false" customHeight="false" outlineLevel="0" collapsed="false">
      <c r="A16" s="55"/>
      <c r="B16" s="55"/>
      <c r="C16" s="55"/>
      <c r="D16" s="55"/>
      <c r="E16" s="55"/>
      <c r="F16" s="13"/>
      <c r="G16" s="13"/>
      <c r="H16" s="13"/>
    </row>
    <row r="17" customFormat="false" ht="15.6" hidden="false" customHeight="false" outlineLevel="0" collapsed="false">
      <c r="A17" s="14" t="s">
        <v>14</v>
      </c>
      <c r="B17" s="15" t="s">
        <v>15</v>
      </c>
      <c r="C17" s="15"/>
      <c r="D17" s="15"/>
      <c r="E17" s="15"/>
      <c r="F17" s="16" t="n">
        <f aca="false">F18+F25+F38+F72+F94+F98</f>
        <v>268661.1</v>
      </c>
      <c r="G17" s="16" t="n">
        <f aca="false">G18+G25+G38+G72+G94+G98</f>
        <v>269757.8</v>
      </c>
      <c r="H17" s="16" t="n">
        <f aca="false">H18+H25+H38+H72+H94+H98</f>
        <v>272492.8</v>
      </c>
    </row>
    <row r="18" customFormat="false" ht="30" hidden="false" customHeight="false" outlineLevel="0" collapsed="false">
      <c r="A18" s="17" t="s">
        <v>36</v>
      </c>
      <c r="B18" s="18" t="s">
        <v>15</v>
      </c>
      <c r="C18" s="18" t="s">
        <v>37</v>
      </c>
      <c r="D18" s="18"/>
      <c r="E18" s="18"/>
      <c r="F18" s="19" t="n">
        <f aca="false">F19</f>
        <v>2516.4</v>
      </c>
      <c r="G18" s="19" t="n">
        <f aca="false">G19</f>
        <v>2516.4</v>
      </c>
      <c r="H18" s="19" t="n">
        <f aca="false">H19</f>
        <v>2516.4</v>
      </c>
    </row>
    <row r="19" customFormat="false" ht="30" hidden="false" customHeight="false" outlineLevel="0" collapsed="false">
      <c r="A19" s="20" t="s">
        <v>38</v>
      </c>
      <c r="B19" s="18" t="s">
        <v>15</v>
      </c>
      <c r="C19" s="18" t="s">
        <v>37</v>
      </c>
      <c r="D19" s="21" t="s">
        <v>39</v>
      </c>
      <c r="E19" s="18"/>
      <c r="F19" s="19" t="n">
        <f aca="false">F20</f>
        <v>2516.4</v>
      </c>
      <c r="G19" s="19" t="n">
        <f aca="false">G20</f>
        <v>2516.4</v>
      </c>
      <c r="H19" s="19" t="n">
        <f aca="false">H20</f>
        <v>2516.4</v>
      </c>
    </row>
    <row r="20" customFormat="false" ht="15" hidden="false" customHeight="false" outlineLevel="0" collapsed="false">
      <c r="A20" s="20" t="s">
        <v>40</v>
      </c>
      <c r="B20" s="18" t="s">
        <v>15</v>
      </c>
      <c r="C20" s="18" t="s">
        <v>37</v>
      </c>
      <c r="D20" s="21" t="s">
        <v>41</v>
      </c>
      <c r="E20" s="18"/>
      <c r="F20" s="19" t="n">
        <f aca="false">F21</f>
        <v>2516.4</v>
      </c>
      <c r="G20" s="19" t="n">
        <f aca="false">G21</f>
        <v>2516.4</v>
      </c>
      <c r="H20" s="19" t="n">
        <f aca="false">H21</f>
        <v>2516.4</v>
      </c>
    </row>
    <row r="21" customFormat="false" ht="30" hidden="false" customHeight="false" outlineLevel="0" collapsed="false">
      <c r="A21" s="20" t="s">
        <v>42</v>
      </c>
      <c r="B21" s="18" t="s">
        <v>15</v>
      </c>
      <c r="C21" s="18" t="s">
        <v>37</v>
      </c>
      <c r="D21" s="21" t="s">
        <v>43</v>
      </c>
      <c r="E21" s="18"/>
      <c r="F21" s="19" t="n">
        <f aca="false">F22</f>
        <v>2516.4</v>
      </c>
      <c r="G21" s="19" t="n">
        <f aca="false">G22</f>
        <v>2516.4</v>
      </c>
      <c r="H21" s="19" t="n">
        <f aca="false">H22</f>
        <v>2516.4</v>
      </c>
    </row>
    <row r="22" customFormat="false" ht="15" hidden="false" customHeight="false" outlineLevel="0" collapsed="false">
      <c r="A22" s="20" t="s">
        <v>44</v>
      </c>
      <c r="B22" s="18" t="s">
        <v>15</v>
      </c>
      <c r="C22" s="18" t="s">
        <v>37</v>
      </c>
      <c r="D22" s="21" t="s">
        <v>45</v>
      </c>
      <c r="E22" s="18"/>
      <c r="F22" s="19" t="n">
        <f aca="false">F23</f>
        <v>2516.4</v>
      </c>
      <c r="G22" s="19" t="n">
        <f aca="false">G23</f>
        <v>2516.4</v>
      </c>
      <c r="H22" s="19" t="n">
        <f aca="false">H23</f>
        <v>2516.4</v>
      </c>
    </row>
    <row r="23" customFormat="false" ht="60" hidden="false" customHeight="false" outlineLevel="0" collapsed="false">
      <c r="A23" s="23" t="s">
        <v>22</v>
      </c>
      <c r="B23" s="18" t="s">
        <v>15</v>
      </c>
      <c r="C23" s="18" t="s">
        <v>37</v>
      </c>
      <c r="D23" s="21" t="s">
        <v>45</v>
      </c>
      <c r="E23" s="18" t="s">
        <v>23</v>
      </c>
      <c r="F23" s="19" t="n">
        <f aca="false">F24</f>
        <v>2516.4</v>
      </c>
      <c r="G23" s="19" t="n">
        <f aca="false">G24</f>
        <v>2516.4</v>
      </c>
      <c r="H23" s="19" t="n">
        <f aca="false">H24</f>
        <v>2516.4</v>
      </c>
    </row>
    <row r="24" customFormat="false" ht="30" hidden="false" customHeight="false" outlineLevel="0" collapsed="false">
      <c r="A24" s="23" t="s">
        <v>24</v>
      </c>
      <c r="B24" s="18" t="s">
        <v>15</v>
      </c>
      <c r="C24" s="18" t="s">
        <v>37</v>
      </c>
      <c r="D24" s="21" t="s">
        <v>45</v>
      </c>
      <c r="E24" s="18" t="s">
        <v>25</v>
      </c>
      <c r="F24" s="19" t="n">
        <f aca="false">Ведомственная!G37</f>
        <v>2516.4</v>
      </c>
      <c r="G24" s="19" t="n">
        <f aca="false">Ведомственная!H37</f>
        <v>2516.4</v>
      </c>
      <c r="H24" s="19" t="n">
        <f aca="false">Ведомственная!I37</f>
        <v>2516.4</v>
      </c>
    </row>
    <row r="25" customFormat="false" ht="45" hidden="false" customHeight="false" outlineLevel="0" collapsed="false">
      <c r="A25" s="17" t="s">
        <v>16</v>
      </c>
      <c r="B25" s="18" t="s">
        <v>15</v>
      </c>
      <c r="C25" s="18" t="s">
        <v>17</v>
      </c>
      <c r="D25" s="18"/>
      <c r="E25" s="18"/>
      <c r="F25" s="19" t="n">
        <f aca="false">F26</f>
        <v>6781.7</v>
      </c>
      <c r="G25" s="19" t="n">
        <f aca="false">G26</f>
        <v>6838.7</v>
      </c>
      <c r="H25" s="19" t="n">
        <f aca="false">H26</f>
        <v>6838.7</v>
      </c>
    </row>
    <row r="26" customFormat="false" ht="30" hidden="false" customHeight="false" outlineLevel="0" collapsed="false">
      <c r="A26" s="20" t="s">
        <v>18</v>
      </c>
      <c r="B26" s="18" t="s">
        <v>15</v>
      </c>
      <c r="C26" s="18" t="s">
        <v>17</v>
      </c>
      <c r="D26" s="21" t="s">
        <v>19</v>
      </c>
      <c r="E26" s="18"/>
      <c r="F26" s="19" t="n">
        <f aca="false">F27+F30+F33</f>
        <v>6781.7</v>
      </c>
      <c r="G26" s="19" t="n">
        <f aca="false">G27+G30+G33</f>
        <v>6838.7</v>
      </c>
      <c r="H26" s="19" t="n">
        <f aca="false">H27+H30+H33</f>
        <v>6838.7</v>
      </c>
    </row>
    <row r="27" customFormat="false" ht="30" hidden="false" customHeight="false" outlineLevel="0" collapsed="false">
      <c r="A27" s="22" t="s">
        <v>20</v>
      </c>
      <c r="B27" s="18" t="s">
        <v>15</v>
      </c>
      <c r="C27" s="18" t="s">
        <v>17</v>
      </c>
      <c r="D27" s="21" t="s">
        <v>21</v>
      </c>
      <c r="E27" s="18"/>
      <c r="F27" s="19" t="n">
        <f aca="false">F28</f>
        <v>2335.1</v>
      </c>
      <c r="G27" s="19" t="n">
        <f aca="false">G28</f>
        <v>2335.1</v>
      </c>
      <c r="H27" s="19" t="n">
        <f aca="false">H28</f>
        <v>2335.1</v>
      </c>
    </row>
    <row r="28" customFormat="false" ht="60" hidden="false" customHeight="false" outlineLevel="0" collapsed="false">
      <c r="A28" s="23" t="s">
        <v>22</v>
      </c>
      <c r="B28" s="18" t="s">
        <v>15</v>
      </c>
      <c r="C28" s="18" t="s">
        <v>17</v>
      </c>
      <c r="D28" s="21" t="s">
        <v>21</v>
      </c>
      <c r="E28" s="18" t="s">
        <v>23</v>
      </c>
      <c r="F28" s="19" t="n">
        <f aca="false">F29</f>
        <v>2335.1</v>
      </c>
      <c r="G28" s="19" t="n">
        <f aca="false">G29</f>
        <v>2335.1</v>
      </c>
      <c r="H28" s="19" t="n">
        <f aca="false">H29</f>
        <v>2335.1</v>
      </c>
    </row>
    <row r="29" customFormat="false" ht="30" hidden="false" customHeight="false" outlineLevel="0" collapsed="false">
      <c r="A29" s="23" t="s">
        <v>24</v>
      </c>
      <c r="B29" s="18" t="s">
        <v>15</v>
      </c>
      <c r="C29" s="18" t="s">
        <v>17</v>
      </c>
      <c r="D29" s="21" t="s">
        <v>21</v>
      </c>
      <c r="E29" s="18" t="s">
        <v>25</v>
      </c>
      <c r="F29" s="19" t="n">
        <f aca="false">Ведомственная!G20</f>
        <v>2335.1</v>
      </c>
      <c r="G29" s="19" t="n">
        <f aca="false">Ведомственная!H20</f>
        <v>2335.1</v>
      </c>
      <c r="H29" s="19" t="n">
        <f aca="false">Ведомственная!I20</f>
        <v>2335.1</v>
      </c>
    </row>
    <row r="30" customFormat="false" ht="30" hidden="false" customHeight="false" outlineLevel="0" collapsed="false">
      <c r="A30" s="22" t="s">
        <v>26</v>
      </c>
      <c r="B30" s="18" t="s">
        <v>15</v>
      </c>
      <c r="C30" s="18" t="s">
        <v>17</v>
      </c>
      <c r="D30" s="21" t="s">
        <v>27</v>
      </c>
      <c r="E30" s="18"/>
      <c r="F30" s="19" t="n">
        <f aca="false">F31</f>
        <v>1508.4</v>
      </c>
      <c r="G30" s="19" t="n">
        <f aca="false">G31</f>
        <v>1598.4</v>
      </c>
      <c r="H30" s="19" t="n">
        <f aca="false">H31</f>
        <v>1598.4</v>
      </c>
    </row>
    <row r="31" customFormat="false" ht="60" hidden="false" customHeight="false" outlineLevel="0" collapsed="false">
      <c r="A31" s="23" t="s">
        <v>22</v>
      </c>
      <c r="B31" s="18" t="s">
        <v>15</v>
      </c>
      <c r="C31" s="18" t="s">
        <v>17</v>
      </c>
      <c r="D31" s="21" t="s">
        <v>27</v>
      </c>
      <c r="E31" s="18" t="s">
        <v>23</v>
      </c>
      <c r="F31" s="19" t="n">
        <f aca="false">F32</f>
        <v>1508.4</v>
      </c>
      <c r="G31" s="19" t="n">
        <f aca="false">G32</f>
        <v>1598.4</v>
      </c>
      <c r="H31" s="19" t="n">
        <f aca="false">H32</f>
        <v>1598.4</v>
      </c>
    </row>
    <row r="32" customFormat="false" ht="30" hidden="false" customHeight="false" outlineLevel="0" collapsed="false">
      <c r="A32" s="23" t="s">
        <v>24</v>
      </c>
      <c r="B32" s="18" t="s">
        <v>15</v>
      </c>
      <c r="C32" s="18" t="s">
        <v>17</v>
      </c>
      <c r="D32" s="21" t="s">
        <v>27</v>
      </c>
      <c r="E32" s="18" t="s">
        <v>25</v>
      </c>
      <c r="F32" s="19" t="n">
        <f aca="false">Ведомственная!G23</f>
        <v>1508.4</v>
      </c>
      <c r="G32" s="19" t="n">
        <f aca="false">Ведомственная!H23</f>
        <v>1598.4</v>
      </c>
      <c r="H32" s="19" t="n">
        <f aca="false">Ведомственная!I23</f>
        <v>1598.4</v>
      </c>
    </row>
    <row r="33" customFormat="false" ht="30" hidden="false" customHeight="false" outlineLevel="0" collapsed="false">
      <c r="A33" s="22" t="s">
        <v>28</v>
      </c>
      <c r="B33" s="18" t="s">
        <v>15</v>
      </c>
      <c r="C33" s="18" t="s">
        <v>17</v>
      </c>
      <c r="D33" s="21" t="s">
        <v>29</v>
      </c>
      <c r="E33" s="18"/>
      <c r="F33" s="19" t="n">
        <f aca="false">F34+F36</f>
        <v>2938.2</v>
      </c>
      <c r="G33" s="19" t="n">
        <f aca="false">G34+G36</f>
        <v>2905.2</v>
      </c>
      <c r="H33" s="19" t="n">
        <f aca="false">H34+H36</f>
        <v>2905.2</v>
      </c>
    </row>
    <row r="34" customFormat="false" ht="60" hidden="false" customHeight="false" outlineLevel="0" collapsed="false">
      <c r="A34" s="23" t="s">
        <v>22</v>
      </c>
      <c r="B34" s="18" t="s">
        <v>15</v>
      </c>
      <c r="C34" s="18" t="s">
        <v>17</v>
      </c>
      <c r="D34" s="21" t="s">
        <v>29</v>
      </c>
      <c r="E34" s="18" t="s">
        <v>23</v>
      </c>
      <c r="F34" s="19" t="n">
        <f aca="false">F35</f>
        <v>2511.1</v>
      </c>
      <c r="G34" s="19" t="n">
        <f aca="false">G35</f>
        <v>2421.1</v>
      </c>
      <c r="H34" s="19" t="n">
        <f aca="false">H35</f>
        <v>2421.1</v>
      </c>
    </row>
    <row r="35" customFormat="false" ht="30" hidden="false" customHeight="false" outlineLevel="0" collapsed="false">
      <c r="A35" s="23" t="s">
        <v>24</v>
      </c>
      <c r="B35" s="18" t="s">
        <v>15</v>
      </c>
      <c r="C35" s="18" t="s">
        <v>17</v>
      </c>
      <c r="D35" s="21" t="s">
        <v>29</v>
      </c>
      <c r="E35" s="18" t="s">
        <v>25</v>
      </c>
      <c r="F35" s="19" t="n">
        <f aca="false">Ведомственная!G26</f>
        <v>2511.1</v>
      </c>
      <c r="G35" s="19" t="n">
        <f aca="false">Ведомственная!H26</f>
        <v>2421.1</v>
      </c>
      <c r="H35" s="19" t="n">
        <f aca="false">Ведомственная!I26</f>
        <v>2421.1</v>
      </c>
    </row>
    <row r="36" customFormat="false" ht="30" hidden="false" customHeight="false" outlineLevel="0" collapsed="false">
      <c r="A36" s="23" t="s">
        <v>30</v>
      </c>
      <c r="B36" s="18" t="s">
        <v>15</v>
      </c>
      <c r="C36" s="18" t="s">
        <v>17</v>
      </c>
      <c r="D36" s="21" t="s">
        <v>29</v>
      </c>
      <c r="E36" s="18" t="s">
        <v>31</v>
      </c>
      <c r="F36" s="19" t="n">
        <f aca="false">F37</f>
        <v>427.1</v>
      </c>
      <c r="G36" s="19" t="n">
        <f aca="false">G37</f>
        <v>484.1</v>
      </c>
      <c r="H36" s="19" t="n">
        <f aca="false">H37</f>
        <v>484.1</v>
      </c>
    </row>
    <row r="37" customFormat="false" ht="30" hidden="false" customHeight="false" outlineLevel="0" collapsed="false">
      <c r="A37" s="23" t="s">
        <v>32</v>
      </c>
      <c r="B37" s="18" t="s">
        <v>15</v>
      </c>
      <c r="C37" s="18" t="s">
        <v>17</v>
      </c>
      <c r="D37" s="21" t="s">
        <v>29</v>
      </c>
      <c r="E37" s="18" t="s">
        <v>33</v>
      </c>
      <c r="F37" s="19" t="n">
        <f aca="false">Ведомственная!G28</f>
        <v>427.1</v>
      </c>
      <c r="G37" s="19" t="n">
        <f aca="false">Ведомственная!H28</f>
        <v>484.1</v>
      </c>
      <c r="H37" s="19" t="n">
        <f aca="false">Ведомственная!I28</f>
        <v>484.1</v>
      </c>
    </row>
    <row r="38" customFormat="false" ht="45" hidden="false" customHeight="false" outlineLevel="0" collapsed="false">
      <c r="A38" s="17" t="s">
        <v>46</v>
      </c>
      <c r="B38" s="18" t="s">
        <v>15</v>
      </c>
      <c r="C38" s="18" t="s">
        <v>47</v>
      </c>
      <c r="D38" s="18"/>
      <c r="E38" s="18"/>
      <c r="F38" s="19" t="n">
        <f aca="false">F39+F47+F58</f>
        <v>95431.6</v>
      </c>
      <c r="G38" s="19" t="n">
        <f aca="false">G39+G47+G58</f>
        <v>97999.7</v>
      </c>
      <c r="H38" s="19" t="n">
        <f aca="false">H39+H47+H58</f>
        <v>98482.7</v>
      </c>
    </row>
    <row r="39" customFormat="false" ht="15" hidden="false" customHeight="false" outlineLevel="0" collapsed="false">
      <c r="A39" s="20" t="s">
        <v>48</v>
      </c>
      <c r="B39" s="18" t="s">
        <v>15</v>
      </c>
      <c r="C39" s="18" t="s">
        <v>47</v>
      </c>
      <c r="D39" s="21" t="s">
        <v>49</v>
      </c>
      <c r="E39" s="18"/>
      <c r="F39" s="19" t="n">
        <f aca="false">F40</f>
        <v>2149</v>
      </c>
      <c r="G39" s="19" t="n">
        <f aca="false">G40</f>
        <v>2149</v>
      </c>
      <c r="H39" s="19" t="n">
        <f aca="false">H40</f>
        <v>2149</v>
      </c>
    </row>
    <row r="40" customFormat="false" ht="15" hidden="false" customHeight="false" outlineLevel="0" collapsed="false">
      <c r="A40" s="20" t="s">
        <v>50</v>
      </c>
      <c r="B40" s="18" t="s">
        <v>15</v>
      </c>
      <c r="C40" s="18" t="s">
        <v>47</v>
      </c>
      <c r="D40" s="21" t="s">
        <v>51</v>
      </c>
      <c r="E40" s="18"/>
      <c r="F40" s="19" t="n">
        <f aca="false">F41</f>
        <v>2149</v>
      </c>
      <c r="G40" s="19" t="n">
        <f aca="false">G41</f>
        <v>2149</v>
      </c>
      <c r="H40" s="19" t="n">
        <f aca="false">H41</f>
        <v>2149</v>
      </c>
    </row>
    <row r="41" customFormat="false" ht="60" hidden="false" customHeight="false" outlineLevel="0" collapsed="false">
      <c r="A41" s="20" t="s">
        <v>52</v>
      </c>
      <c r="B41" s="18" t="s">
        <v>15</v>
      </c>
      <c r="C41" s="18" t="s">
        <v>47</v>
      </c>
      <c r="D41" s="21" t="s">
        <v>53</v>
      </c>
      <c r="E41" s="18"/>
      <c r="F41" s="19" t="n">
        <f aca="false">F42</f>
        <v>2149</v>
      </c>
      <c r="G41" s="19" t="n">
        <f aca="false">G42</f>
        <v>2149</v>
      </c>
      <c r="H41" s="19" t="n">
        <f aca="false">H42</f>
        <v>2149</v>
      </c>
    </row>
    <row r="42" customFormat="false" ht="30" hidden="false" customHeight="false" outlineLevel="0" collapsed="false">
      <c r="A42" s="22" t="s">
        <v>54</v>
      </c>
      <c r="B42" s="18" t="s">
        <v>15</v>
      </c>
      <c r="C42" s="18" t="s">
        <v>47</v>
      </c>
      <c r="D42" s="21" t="s">
        <v>55</v>
      </c>
      <c r="E42" s="18"/>
      <c r="F42" s="19" t="n">
        <f aca="false">F43+F45</f>
        <v>2149</v>
      </c>
      <c r="G42" s="19" t="n">
        <f aca="false">G43+G45</f>
        <v>2149</v>
      </c>
      <c r="H42" s="19" t="n">
        <f aca="false">H43+H45</f>
        <v>2149</v>
      </c>
    </row>
    <row r="43" customFormat="false" ht="60" hidden="false" customHeight="false" outlineLevel="0" collapsed="false">
      <c r="A43" s="23" t="s">
        <v>22</v>
      </c>
      <c r="B43" s="18" t="s">
        <v>15</v>
      </c>
      <c r="C43" s="18" t="s">
        <v>47</v>
      </c>
      <c r="D43" s="21" t="s">
        <v>55</v>
      </c>
      <c r="E43" s="18" t="s">
        <v>23</v>
      </c>
      <c r="F43" s="19" t="n">
        <f aca="false">F44</f>
        <v>1846</v>
      </c>
      <c r="G43" s="19" t="n">
        <f aca="false">G44</f>
        <v>1846</v>
      </c>
      <c r="H43" s="19" t="n">
        <f aca="false">H44</f>
        <v>1846</v>
      </c>
    </row>
    <row r="44" customFormat="false" ht="30" hidden="false" customHeight="false" outlineLevel="0" collapsed="false">
      <c r="A44" s="23" t="s">
        <v>24</v>
      </c>
      <c r="B44" s="18" t="s">
        <v>15</v>
      </c>
      <c r="C44" s="18" t="s">
        <v>47</v>
      </c>
      <c r="D44" s="21" t="s">
        <v>55</v>
      </c>
      <c r="E44" s="18" t="s">
        <v>25</v>
      </c>
      <c r="F44" s="19" t="n">
        <f aca="false">Ведомственная!G44</f>
        <v>1846</v>
      </c>
      <c r="G44" s="19" t="n">
        <f aca="false">Ведомственная!H44</f>
        <v>1846</v>
      </c>
      <c r="H44" s="19" t="n">
        <f aca="false">Ведомственная!I44</f>
        <v>1846</v>
      </c>
    </row>
    <row r="45" customFormat="false" ht="30" hidden="false" customHeight="false" outlineLevel="0" collapsed="false">
      <c r="A45" s="23" t="s">
        <v>30</v>
      </c>
      <c r="B45" s="18" t="s">
        <v>15</v>
      </c>
      <c r="C45" s="18" t="s">
        <v>47</v>
      </c>
      <c r="D45" s="21" t="s">
        <v>55</v>
      </c>
      <c r="E45" s="18" t="s">
        <v>31</v>
      </c>
      <c r="F45" s="19" t="n">
        <f aca="false">F46</f>
        <v>303</v>
      </c>
      <c r="G45" s="19" t="n">
        <f aca="false">G46</f>
        <v>303</v>
      </c>
      <c r="H45" s="19" t="n">
        <f aca="false">H46</f>
        <v>303</v>
      </c>
    </row>
    <row r="46" customFormat="false" ht="30" hidden="false" customHeight="false" outlineLevel="0" collapsed="false">
      <c r="A46" s="23" t="s">
        <v>32</v>
      </c>
      <c r="B46" s="18" t="s">
        <v>15</v>
      </c>
      <c r="C46" s="18" t="s">
        <v>47</v>
      </c>
      <c r="D46" s="21" t="s">
        <v>55</v>
      </c>
      <c r="E46" s="18" t="s">
        <v>33</v>
      </c>
      <c r="F46" s="19" t="n">
        <f aca="false">Ведомственная!G46</f>
        <v>303</v>
      </c>
      <c r="G46" s="19" t="n">
        <f aca="false">Ведомственная!H46</f>
        <v>303</v>
      </c>
      <c r="H46" s="19" t="n">
        <f aca="false">Ведомственная!I46</f>
        <v>303</v>
      </c>
    </row>
    <row r="47" customFormat="false" ht="30" hidden="false" customHeight="false" outlineLevel="0" collapsed="false">
      <c r="A47" s="20" t="s">
        <v>38</v>
      </c>
      <c r="B47" s="18" t="s">
        <v>15</v>
      </c>
      <c r="C47" s="18" t="s">
        <v>47</v>
      </c>
      <c r="D47" s="21" t="s">
        <v>39</v>
      </c>
      <c r="E47" s="18"/>
      <c r="F47" s="19" t="n">
        <f aca="false">F48</f>
        <v>85430.6</v>
      </c>
      <c r="G47" s="19" t="n">
        <f aca="false">G48</f>
        <v>88390.7</v>
      </c>
      <c r="H47" s="19" t="n">
        <f aca="false">H48</f>
        <v>88390.7</v>
      </c>
    </row>
    <row r="48" customFormat="false" ht="15" hidden="false" customHeight="false" outlineLevel="0" collapsed="false">
      <c r="A48" s="20" t="s">
        <v>40</v>
      </c>
      <c r="B48" s="18" t="s">
        <v>15</v>
      </c>
      <c r="C48" s="18" t="s">
        <v>47</v>
      </c>
      <c r="D48" s="21" t="s">
        <v>41</v>
      </c>
      <c r="E48" s="18"/>
      <c r="F48" s="19" t="n">
        <f aca="false">F49</f>
        <v>85430.6</v>
      </c>
      <c r="G48" s="19" t="n">
        <f aca="false">G49</f>
        <v>88390.7</v>
      </c>
      <c r="H48" s="19" t="n">
        <f aca="false">H49</f>
        <v>88390.7</v>
      </c>
    </row>
    <row r="49" customFormat="false" ht="30" hidden="false" customHeight="false" outlineLevel="0" collapsed="false">
      <c r="A49" s="20" t="s">
        <v>42</v>
      </c>
      <c r="B49" s="18" t="s">
        <v>15</v>
      </c>
      <c r="C49" s="18" t="s">
        <v>47</v>
      </c>
      <c r="D49" s="21" t="s">
        <v>43</v>
      </c>
      <c r="E49" s="18"/>
      <c r="F49" s="19" t="n">
        <f aca="false">F50</f>
        <v>85430.6</v>
      </c>
      <c r="G49" s="19" t="n">
        <f aca="false">G50</f>
        <v>88390.7</v>
      </c>
      <c r="H49" s="19" t="n">
        <f aca="false">H50</f>
        <v>88390.7</v>
      </c>
    </row>
    <row r="50" customFormat="false" ht="15" hidden="false" customHeight="false" outlineLevel="0" collapsed="false">
      <c r="A50" s="20" t="s">
        <v>56</v>
      </c>
      <c r="B50" s="18" t="s">
        <v>15</v>
      </c>
      <c r="C50" s="18" t="s">
        <v>47</v>
      </c>
      <c r="D50" s="21" t="s">
        <v>57</v>
      </c>
      <c r="E50" s="24"/>
      <c r="F50" s="19" t="n">
        <f aca="false">F51+F53+F55</f>
        <v>85430.6</v>
      </c>
      <c r="G50" s="19" t="n">
        <f aca="false">G51+G53+G55</f>
        <v>88390.7</v>
      </c>
      <c r="H50" s="19" t="n">
        <f aca="false">H51+H53+H55</f>
        <v>88390.7</v>
      </c>
    </row>
    <row r="51" customFormat="false" ht="60" hidden="false" customHeight="false" outlineLevel="0" collapsed="false">
      <c r="A51" s="23" t="s">
        <v>22</v>
      </c>
      <c r="B51" s="18" t="s">
        <v>15</v>
      </c>
      <c r="C51" s="18" t="s">
        <v>47</v>
      </c>
      <c r="D51" s="21" t="s">
        <v>57</v>
      </c>
      <c r="E51" s="18" t="s">
        <v>23</v>
      </c>
      <c r="F51" s="19" t="n">
        <f aca="false">F52</f>
        <v>76051.8</v>
      </c>
      <c r="G51" s="19" t="n">
        <f aca="false">G52</f>
        <v>79004.3</v>
      </c>
      <c r="H51" s="19" t="n">
        <f aca="false">H52</f>
        <v>79004.3</v>
      </c>
    </row>
    <row r="52" customFormat="false" ht="30" hidden="false" customHeight="false" outlineLevel="0" collapsed="false">
      <c r="A52" s="23" t="s">
        <v>24</v>
      </c>
      <c r="B52" s="18" t="s">
        <v>15</v>
      </c>
      <c r="C52" s="18" t="s">
        <v>47</v>
      </c>
      <c r="D52" s="21" t="s">
        <v>57</v>
      </c>
      <c r="E52" s="18" t="s">
        <v>25</v>
      </c>
      <c r="F52" s="19" t="n">
        <f aca="false">Ведомственная!G52</f>
        <v>76051.8</v>
      </c>
      <c r="G52" s="19" t="n">
        <f aca="false">Ведомственная!H52</f>
        <v>79004.3</v>
      </c>
      <c r="H52" s="19" t="n">
        <f aca="false">Ведомственная!I52</f>
        <v>79004.3</v>
      </c>
    </row>
    <row r="53" customFormat="false" ht="30" hidden="false" customHeight="false" outlineLevel="0" collapsed="false">
      <c r="A53" s="23" t="s">
        <v>30</v>
      </c>
      <c r="B53" s="18" t="s">
        <v>15</v>
      </c>
      <c r="C53" s="18" t="s">
        <v>47</v>
      </c>
      <c r="D53" s="21" t="s">
        <v>57</v>
      </c>
      <c r="E53" s="18" t="s">
        <v>31</v>
      </c>
      <c r="F53" s="19" t="n">
        <f aca="false">F54</f>
        <v>7893.2</v>
      </c>
      <c r="G53" s="19" t="n">
        <f aca="false">G54</f>
        <v>7612.8</v>
      </c>
      <c r="H53" s="19" t="n">
        <f aca="false">H54</f>
        <v>7612.8</v>
      </c>
    </row>
    <row r="54" customFormat="false" ht="30" hidden="false" customHeight="false" outlineLevel="0" collapsed="false">
      <c r="A54" s="23" t="s">
        <v>32</v>
      </c>
      <c r="B54" s="18" t="s">
        <v>15</v>
      </c>
      <c r="C54" s="18" t="s">
        <v>47</v>
      </c>
      <c r="D54" s="21" t="s">
        <v>57</v>
      </c>
      <c r="E54" s="18" t="s">
        <v>33</v>
      </c>
      <c r="F54" s="19" t="n">
        <f aca="false">Ведомственная!G54</f>
        <v>7893.2</v>
      </c>
      <c r="G54" s="19" t="n">
        <f aca="false">Ведомственная!H54</f>
        <v>7612.8</v>
      </c>
      <c r="H54" s="19" t="n">
        <f aca="false">Ведомственная!I54</f>
        <v>7612.8</v>
      </c>
    </row>
    <row r="55" customFormat="false" ht="15" hidden="false" customHeight="false" outlineLevel="0" collapsed="false">
      <c r="A55" s="23" t="s">
        <v>58</v>
      </c>
      <c r="B55" s="18" t="s">
        <v>15</v>
      </c>
      <c r="C55" s="18" t="s">
        <v>47</v>
      </c>
      <c r="D55" s="21" t="s">
        <v>57</v>
      </c>
      <c r="E55" s="18" t="s">
        <v>59</v>
      </c>
      <c r="F55" s="19" t="n">
        <f aca="false">F57+F56</f>
        <v>1485.6</v>
      </c>
      <c r="G55" s="19" t="n">
        <f aca="false">G57+G56</f>
        <v>1773.6</v>
      </c>
      <c r="H55" s="19" t="n">
        <f aca="false">H57+H56</f>
        <v>1773.6</v>
      </c>
    </row>
    <row r="56" customFormat="false" ht="15" hidden="false" customHeight="false" outlineLevel="0" collapsed="false">
      <c r="A56" s="23" t="s">
        <v>60</v>
      </c>
      <c r="B56" s="18" t="s">
        <v>15</v>
      </c>
      <c r="C56" s="18" t="s">
        <v>47</v>
      </c>
      <c r="D56" s="21" t="s">
        <v>57</v>
      </c>
      <c r="E56" s="18" t="s">
        <v>61</v>
      </c>
      <c r="F56" s="19" t="n">
        <f aca="false">Ведомственная!G56</f>
        <v>2</v>
      </c>
      <c r="G56" s="19" t="n">
        <f aca="false">Ведомственная!H56</f>
        <v>0</v>
      </c>
      <c r="H56" s="19" t="n">
        <f aca="false">Ведомственная!I56</f>
        <v>0</v>
      </c>
    </row>
    <row r="57" customFormat="false" ht="15" hidden="false" customHeight="false" outlineLevel="0" collapsed="false">
      <c r="A57" s="25" t="s">
        <v>62</v>
      </c>
      <c r="B57" s="18" t="s">
        <v>15</v>
      </c>
      <c r="C57" s="18" t="s">
        <v>47</v>
      </c>
      <c r="D57" s="21" t="s">
        <v>57</v>
      </c>
      <c r="E57" s="18" t="s">
        <v>63</v>
      </c>
      <c r="F57" s="19" t="n">
        <f aca="false">Ведомственная!G57</f>
        <v>1483.6</v>
      </c>
      <c r="G57" s="19" t="n">
        <f aca="false">Ведомственная!H57</f>
        <v>1773.6</v>
      </c>
      <c r="H57" s="19" t="n">
        <f aca="false">Ведомственная!I57</f>
        <v>1773.6</v>
      </c>
    </row>
    <row r="58" customFormat="false" ht="45" hidden="false" customHeight="false" outlineLevel="0" collapsed="false">
      <c r="A58" s="20" t="s">
        <v>64</v>
      </c>
      <c r="B58" s="18" t="s">
        <v>15</v>
      </c>
      <c r="C58" s="18" t="s">
        <v>47</v>
      </c>
      <c r="D58" s="21" t="s">
        <v>65</v>
      </c>
      <c r="E58" s="24"/>
      <c r="F58" s="19" t="n">
        <f aca="false">F59</f>
        <v>7852</v>
      </c>
      <c r="G58" s="19" t="n">
        <f aca="false">G59</f>
        <v>7460</v>
      </c>
      <c r="H58" s="19" t="n">
        <f aca="false">H59</f>
        <v>7943</v>
      </c>
    </row>
    <row r="59" customFormat="false" ht="45" hidden="false" customHeight="false" outlineLevel="0" collapsed="false">
      <c r="A59" s="20" t="s">
        <v>66</v>
      </c>
      <c r="B59" s="18" t="s">
        <v>15</v>
      </c>
      <c r="C59" s="18" t="s">
        <v>47</v>
      </c>
      <c r="D59" s="21" t="s">
        <v>67</v>
      </c>
      <c r="E59" s="24"/>
      <c r="F59" s="19" t="n">
        <f aca="false">F60+F68+F64</f>
        <v>7852</v>
      </c>
      <c r="G59" s="19" t="n">
        <f aca="false">G60+G68+G64</f>
        <v>7460</v>
      </c>
      <c r="H59" s="19" t="n">
        <f aca="false">H60+H68+H64</f>
        <v>7943</v>
      </c>
    </row>
    <row r="60" customFormat="false" ht="45" hidden="false" customHeight="false" outlineLevel="0" collapsed="false">
      <c r="A60" s="22" t="s">
        <v>68</v>
      </c>
      <c r="B60" s="18" t="s">
        <v>15</v>
      </c>
      <c r="C60" s="18" t="s">
        <v>47</v>
      </c>
      <c r="D60" s="21" t="s">
        <v>69</v>
      </c>
      <c r="E60" s="24"/>
      <c r="F60" s="19" t="n">
        <f aca="false">F61</f>
        <v>7407</v>
      </c>
      <c r="G60" s="19" t="n">
        <f aca="false">G61</f>
        <v>6775</v>
      </c>
      <c r="H60" s="19" t="n">
        <f aca="false">H61</f>
        <v>7164</v>
      </c>
    </row>
    <row r="61" customFormat="false" ht="135" hidden="false" customHeight="false" outlineLevel="0" collapsed="false">
      <c r="A61" s="22" t="s">
        <v>70</v>
      </c>
      <c r="B61" s="18" t="s">
        <v>15</v>
      </c>
      <c r="C61" s="18" t="s">
        <v>47</v>
      </c>
      <c r="D61" s="26" t="s">
        <v>71</v>
      </c>
      <c r="E61" s="24"/>
      <c r="F61" s="19" t="n">
        <f aca="false">F62</f>
        <v>7407</v>
      </c>
      <c r="G61" s="19" t="n">
        <f aca="false">G62</f>
        <v>6775</v>
      </c>
      <c r="H61" s="19" t="n">
        <f aca="false">H62</f>
        <v>7164</v>
      </c>
    </row>
    <row r="62" customFormat="false" ht="30" hidden="false" customHeight="false" outlineLevel="0" collapsed="false">
      <c r="A62" s="23" t="s">
        <v>30</v>
      </c>
      <c r="B62" s="18" t="s">
        <v>15</v>
      </c>
      <c r="C62" s="18" t="s">
        <v>47</v>
      </c>
      <c r="D62" s="26" t="s">
        <v>71</v>
      </c>
      <c r="E62" s="18" t="s">
        <v>31</v>
      </c>
      <c r="F62" s="19" t="n">
        <f aca="false">F63</f>
        <v>7407</v>
      </c>
      <c r="G62" s="19" t="n">
        <f aca="false">G63</f>
        <v>6775</v>
      </c>
      <c r="H62" s="19" t="n">
        <f aca="false">H63</f>
        <v>7164</v>
      </c>
    </row>
    <row r="63" customFormat="false" ht="30" hidden="false" customHeight="false" outlineLevel="0" collapsed="false">
      <c r="A63" s="23" t="s">
        <v>32</v>
      </c>
      <c r="B63" s="18" t="s">
        <v>15</v>
      </c>
      <c r="C63" s="18" t="s">
        <v>47</v>
      </c>
      <c r="D63" s="26" t="s">
        <v>71</v>
      </c>
      <c r="E63" s="18" t="s">
        <v>33</v>
      </c>
      <c r="F63" s="19" t="n">
        <f aca="false">Ведомственная!G63</f>
        <v>7407</v>
      </c>
      <c r="G63" s="19" t="n">
        <f aca="false">Ведомственная!H63</f>
        <v>6775</v>
      </c>
      <c r="H63" s="19" t="n">
        <f aca="false">Ведомственная!I63</f>
        <v>7164</v>
      </c>
    </row>
    <row r="64" customFormat="false" ht="90" hidden="false" customHeight="false" outlineLevel="0" collapsed="false">
      <c r="A64" s="23" t="s">
        <v>72</v>
      </c>
      <c r="B64" s="18" t="s">
        <v>15</v>
      </c>
      <c r="C64" s="18" t="s">
        <v>47</v>
      </c>
      <c r="D64" s="26" t="s">
        <v>73</v>
      </c>
      <c r="E64" s="18"/>
      <c r="F64" s="19" t="n">
        <f aca="false">F65</f>
        <v>0</v>
      </c>
      <c r="G64" s="19" t="n">
        <f aca="false">G65</f>
        <v>200</v>
      </c>
      <c r="H64" s="19" t="n">
        <f aca="false">H65</f>
        <v>200</v>
      </c>
    </row>
    <row r="65" customFormat="false" ht="135" hidden="false" customHeight="false" outlineLevel="0" collapsed="false">
      <c r="A65" s="23" t="s">
        <v>74</v>
      </c>
      <c r="B65" s="18" t="s">
        <v>15</v>
      </c>
      <c r="C65" s="18" t="s">
        <v>47</v>
      </c>
      <c r="D65" s="26" t="s">
        <v>75</v>
      </c>
      <c r="E65" s="18"/>
      <c r="F65" s="19" t="n">
        <f aca="false">F66</f>
        <v>0</v>
      </c>
      <c r="G65" s="19" t="n">
        <f aca="false">G66</f>
        <v>200</v>
      </c>
      <c r="H65" s="19" t="n">
        <f aca="false">H66</f>
        <v>200</v>
      </c>
    </row>
    <row r="66" customFormat="false" ht="30" hidden="false" customHeight="false" outlineLevel="0" collapsed="false">
      <c r="A66" s="23" t="s">
        <v>30</v>
      </c>
      <c r="B66" s="18" t="s">
        <v>15</v>
      </c>
      <c r="C66" s="18" t="s">
        <v>47</v>
      </c>
      <c r="D66" s="26" t="s">
        <v>75</v>
      </c>
      <c r="E66" s="18" t="s">
        <v>31</v>
      </c>
      <c r="F66" s="19" t="n">
        <f aca="false">F67</f>
        <v>0</v>
      </c>
      <c r="G66" s="19" t="n">
        <f aca="false">G67</f>
        <v>200</v>
      </c>
      <c r="H66" s="19" t="n">
        <f aca="false">H67</f>
        <v>200</v>
      </c>
    </row>
    <row r="67" customFormat="false" ht="30" hidden="false" customHeight="false" outlineLevel="0" collapsed="false">
      <c r="A67" s="23" t="s">
        <v>32</v>
      </c>
      <c r="B67" s="18" t="s">
        <v>15</v>
      </c>
      <c r="C67" s="18" t="s">
        <v>47</v>
      </c>
      <c r="D67" s="26" t="s">
        <v>75</v>
      </c>
      <c r="E67" s="18" t="s">
        <v>33</v>
      </c>
      <c r="F67" s="19" t="n">
        <f aca="false">Ведомственная!G67</f>
        <v>0</v>
      </c>
      <c r="G67" s="19" t="n">
        <f aca="false">Ведомственная!H67</f>
        <v>200</v>
      </c>
      <c r="H67" s="19" t="n">
        <f aca="false">Ведомственная!I67</f>
        <v>200</v>
      </c>
    </row>
    <row r="68" customFormat="false" ht="30" hidden="false" customHeight="false" outlineLevel="0" collapsed="false">
      <c r="A68" s="22" t="s">
        <v>76</v>
      </c>
      <c r="B68" s="18" t="s">
        <v>15</v>
      </c>
      <c r="C68" s="18" t="s">
        <v>47</v>
      </c>
      <c r="D68" s="21" t="s">
        <v>77</v>
      </c>
      <c r="E68" s="18"/>
      <c r="F68" s="19" t="n">
        <f aca="false">F69</f>
        <v>445</v>
      </c>
      <c r="G68" s="19" t="n">
        <f aca="false">G69</f>
        <v>485</v>
      </c>
      <c r="H68" s="19" t="n">
        <f aca="false">H69</f>
        <v>579</v>
      </c>
    </row>
    <row r="69" customFormat="false" ht="60" hidden="false" customHeight="false" outlineLevel="0" collapsed="false">
      <c r="A69" s="27" t="s">
        <v>78</v>
      </c>
      <c r="B69" s="18" t="s">
        <v>15</v>
      </c>
      <c r="C69" s="18" t="s">
        <v>47</v>
      </c>
      <c r="D69" s="21" t="s">
        <v>79</v>
      </c>
      <c r="E69" s="18"/>
      <c r="F69" s="19" t="n">
        <f aca="false">F70</f>
        <v>445</v>
      </c>
      <c r="G69" s="19" t="n">
        <f aca="false">G70</f>
        <v>485</v>
      </c>
      <c r="H69" s="19" t="n">
        <f aca="false">H70</f>
        <v>579</v>
      </c>
    </row>
    <row r="70" customFormat="false" ht="30" hidden="false" customHeight="false" outlineLevel="0" collapsed="false">
      <c r="A70" s="23" t="s">
        <v>30</v>
      </c>
      <c r="B70" s="18" t="s">
        <v>15</v>
      </c>
      <c r="C70" s="18" t="s">
        <v>47</v>
      </c>
      <c r="D70" s="21" t="s">
        <v>79</v>
      </c>
      <c r="E70" s="18" t="s">
        <v>31</v>
      </c>
      <c r="F70" s="19" t="n">
        <f aca="false">F71</f>
        <v>445</v>
      </c>
      <c r="G70" s="19" t="n">
        <f aca="false">G71</f>
        <v>485</v>
      </c>
      <c r="H70" s="19" t="n">
        <f aca="false">H71</f>
        <v>579</v>
      </c>
    </row>
    <row r="71" customFormat="false" ht="30" hidden="false" customHeight="false" outlineLevel="0" collapsed="false">
      <c r="A71" s="23" t="s">
        <v>32</v>
      </c>
      <c r="B71" s="18" t="s">
        <v>15</v>
      </c>
      <c r="C71" s="18" t="s">
        <v>47</v>
      </c>
      <c r="D71" s="21" t="s">
        <v>79</v>
      </c>
      <c r="E71" s="18" t="s">
        <v>33</v>
      </c>
      <c r="F71" s="19" t="n">
        <f aca="false">Ведомственная!G71</f>
        <v>445</v>
      </c>
      <c r="G71" s="19" t="n">
        <f aca="false">Ведомственная!H71</f>
        <v>485</v>
      </c>
      <c r="H71" s="19" t="n">
        <f aca="false">Ведомственная!I71</f>
        <v>579</v>
      </c>
    </row>
    <row r="72" customFormat="false" ht="45" hidden="false" customHeight="false" outlineLevel="0" collapsed="false">
      <c r="A72" s="17" t="s">
        <v>740</v>
      </c>
      <c r="B72" s="18" t="s">
        <v>15</v>
      </c>
      <c r="C72" s="18" t="s">
        <v>456</v>
      </c>
      <c r="D72" s="18"/>
      <c r="E72" s="18"/>
      <c r="F72" s="19" t="n">
        <f aca="false">F73+F83</f>
        <v>19386.5</v>
      </c>
      <c r="G72" s="19" t="n">
        <f aca="false">G73+G83</f>
        <v>19047.2</v>
      </c>
      <c r="H72" s="19" t="n">
        <f aca="false">H73+H83</f>
        <v>19052</v>
      </c>
    </row>
    <row r="73" customFormat="false" ht="30" hidden="false" customHeight="false" outlineLevel="0" collapsed="false">
      <c r="A73" s="20" t="s">
        <v>38</v>
      </c>
      <c r="B73" s="18" t="s">
        <v>15</v>
      </c>
      <c r="C73" s="18" t="s">
        <v>456</v>
      </c>
      <c r="D73" s="18" t="s">
        <v>39</v>
      </c>
      <c r="E73" s="18"/>
      <c r="F73" s="19" t="n">
        <f aca="false">F74</f>
        <v>13514.3</v>
      </c>
      <c r="G73" s="19" t="n">
        <f aca="false">G74</f>
        <v>13764.3</v>
      </c>
      <c r="H73" s="19" t="n">
        <f aca="false">H74</f>
        <v>13764.3</v>
      </c>
    </row>
    <row r="74" customFormat="false" ht="15" hidden="false" customHeight="false" outlineLevel="0" collapsed="false">
      <c r="A74" s="20" t="s">
        <v>40</v>
      </c>
      <c r="B74" s="18" t="s">
        <v>15</v>
      </c>
      <c r="C74" s="18" t="s">
        <v>456</v>
      </c>
      <c r="D74" s="18" t="s">
        <v>41</v>
      </c>
      <c r="E74" s="18"/>
      <c r="F74" s="19" t="n">
        <f aca="false">F75</f>
        <v>13514.3</v>
      </c>
      <c r="G74" s="19" t="n">
        <f aca="false">G75</f>
        <v>13764.3</v>
      </c>
      <c r="H74" s="19" t="n">
        <f aca="false">H75</f>
        <v>13764.3</v>
      </c>
    </row>
    <row r="75" customFormat="false" ht="30" hidden="false" customHeight="false" outlineLevel="0" collapsed="false">
      <c r="A75" s="20" t="s">
        <v>42</v>
      </c>
      <c r="B75" s="18" t="s">
        <v>15</v>
      </c>
      <c r="C75" s="18" t="s">
        <v>456</v>
      </c>
      <c r="D75" s="18" t="s">
        <v>43</v>
      </c>
      <c r="E75" s="18"/>
      <c r="F75" s="19" t="n">
        <f aca="false">F76</f>
        <v>13514.3</v>
      </c>
      <c r="G75" s="19" t="n">
        <f aca="false">G76</f>
        <v>13764.3</v>
      </c>
      <c r="H75" s="19" t="n">
        <f aca="false">H76</f>
        <v>13764.3</v>
      </c>
    </row>
    <row r="76" customFormat="false" ht="15" hidden="false" customHeight="false" outlineLevel="0" collapsed="false">
      <c r="A76" s="22" t="s">
        <v>741</v>
      </c>
      <c r="B76" s="18" t="s">
        <v>15</v>
      </c>
      <c r="C76" s="18" t="s">
        <v>456</v>
      </c>
      <c r="D76" s="21" t="s">
        <v>742</v>
      </c>
      <c r="E76" s="18"/>
      <c r="F76" s="19" t="n">
        <f aca="false">F77+F79+F81</f>
        <v>13514.3</v>
      </c>
      <c r="G76" s="19" t="n">
        <f aca="false">G77+G79+G81</f>
        <v>13764.3</v>
      </c>
      <c r="H76" s="19" t="n">
        <f aca="false">H77+H79+H81</f>
        <v>13764.3</v>
      </c>
    </row>
    <row r="77" customFormat="false" ht="60" hidden="false" customHeight="false" outlineLevel="0" collapsed="false">
      <c r="A77" s="23" t="s">
        <v>22</v>
      </c>
      <c r="B77" s="18" t="s">
        <v>15</v>
      </c>
      <c r="C77" s="18" t="s">
        <v>456</v>
      </c>
      <c r="D77" s="21" t="s">
        <v>742</v>
      </c>
      <c r="E77" s="18" t="s">
        <v>23</v>
      </c>
      <c r="F77" s="19" t="n">
        <f aca="false">F78</f>
        <v>12568</v>
      </c>
      <c r="G77" s="19" t="n">
        <f aca="false">G78</f>
        <v>12818</v>
      </c>
      <c r="H77" s="19" t="n">
        <f aca="false">H78</f>
        <v>12818</v>
      </c>
    </row>
    <row r="78" customFormat="false" ht="30" hidden="false" customHeight="false" outlineLevel="0" collapsed="false">
      <c r="A78" s="23" t="s">
        <v>24</v>
      </c>
      <c r="B78" s="18" t="s">
        <v>15</v>
      </c>
      <c r="C78" s="18" t="s">
        <v>456</v>
      </c>
      <c r="D78" s="21" t="s">
        <v>742</v>
      </c>
      <c r="E78" s="18" t="s">
        <v>25</v>
      </c>
      <c r="F78" s="19" t="n">
        <f aca="false">Ведомственная!G1041</f>
        <v>12568</v>
      </c>
      <c r="G78" s="19" t="n">
        <f aca="false">Ведомственная!H1041</f>
        <v>12818</v>
      </c>
      <c r="H78" s="19" t="n">
        <f aca="false">Ведомственная!I1041</f>
        <v>12818</v>
      </c>
    </row>
    <row r="79" customFormat="false" ht="30" hidden="false" customHeight="false" outlineLevel="0" collapsed="false">
      <c r="A79" s="23" t="s">
        <v>30</v>
      </c>
      <c r="B79" s="18" t="s">
        <v>15</v>
      </c>
      <c r="C79" s="18" t="s">
        <v>456</v>
      </c>
      <c r="D79" s="21" t="s">
        <v>742</v>
      </c>
      <c r="E79" s="18" t="s">
        <v>31</v>
      </c>
      <c r="F79" s="19" t="n">
        <f aca="false">F80</f>
        <v>931.3</v>
      </c>
      <c r="G79" s="19" t="n">
        <f aca="false">G80</f>
        <v>931.3</v>
      </c>
      <c r="H79" s="19" t="n">
        <f aca="false">H80</f>
        <v>931.3</v>
      </c>
    </row>
    <row r="80" customFormat="false" ht="30" hidden="false" customHeight="false" outlineLevel="0" collapsed="false">
      <c r="A80" s="23" t="s">
        <v>32</v>
      </c>
      <c r="B80" s="18" t="s">
        <v>15</v>
      </c>
      <c r="C80" s="18" t="s">
        <v>456</v>
      </c>
      <c r="D80" s="21" t="s">
        <v>742</v>
      </c>
      <c r="E80" s="18" t="s">
        <v>33</v>
      </c>
      <c r="F80" s="19" t="n">
        <f aca="false">Ведомственная!G1043</f>
        <v>931.3</v>
      </c>
      <c r="G80" s="19" t="n">
        <f aca="false">Ведомственная!H1043</f>
        <v>931.3</v>
      </c>
      <c r="H80" s="19" t="n">
        <f aca="false">Ведомственная!I1043</f>
        <v>931.3</v>
      </c>
    </row>
    <row r="81" customFormat="false" ht="15" hidden="false" customHeight="false" outlineLevel="0" collapsed="false">
      <c r="A81" s="23" t="s">
        <v>58</v>
      </c>
      <c r="B81" s="18" t="s">
        <v>15</v>
      </c>
      <c r="C81" s="18" t="s">
        <v>456</v>
      </c>
      <c r="D81" s="21" t="s">
        <v>742</v>
      </c>
      <c r="E81" s="18" t="s">
        <v>59</v>
      </c>
      <c r="F81" s="19" t="n">
        <f aca="false">F82</f>
        <v>15</v>
      </c>
      <c r="G81" s="19" t="n">
        <f aca="false">G82</f>
        <v>15</v>
      </c>
      <c r="H81" s="19" t="n">
        <f aca="false">H82</f>
        <v>15</v>
      </c>
    </row>
    <row r="82" customFormat="false" ht="15" hidden="false" customHeight="false" outlineLevel="0" collapsed="false">
      <c r="A82" s="25" t="s">
        <v>62</v>
      </c>
      <c r="B82" s="18" t="s">
        <v>15</v>
      </c>
      <c r="C82" s="18" t="s">
        <v>456</v>
      </c>
      <c r="D82" s="21" t="s">
        <v>742</v>
      </c>
      <c r="E82" s="18" t="s">
        <v>63</v>
      </c>
      <c r="F82" s="19" t="n">
        <f aca="false">Ведомственная!G1045</f>
        <v>15</v>
      </c>
      <c r="G82" s="19" t="n">
        <f aca="false">Ведомственная!H1045</f>
        <v>15</v>
      </c>
      <c r="H82" s="19" t="n">
        <f aca="false">Ведомственная!I1045</f>
        <v>15</v>
      </c>
    </row>
    <row r="83" customFormat="false" ht="30" hidden="false" customHeight="false" outlineLevel="0" collapsed="false">
      <c r="A83" s="20" t="s">
        <v>18</v>
      </c>
      <c r="B83" s="18" t="s">
        <v>15</v>
      </c>
      <c r="C83" s="18" t="s">
        <v>456</v>
      </c>
      <c r="D83" s="21" t="s">
        <v>19</v>
      </c>
      <c r="E83" s="18"/>
      <c r="F83" s="19" t="n">
        <f aca="false">F84+F87</f>
        <v>5872.2</v>
      </c>
      <c r="G83" s="19" t="n">
        <f aca="false">G84+G87</f>
        <v>5282.9</v>
      </c>
      <c r="H83" s="19" t="n">
        <f aca="false">H84+H87</f>
        <v>5287.7</v>
      </c>
    </row>
    <row r="84" customFormat="false" ht="15" hidden="false" customHeight="false" outlineLevel="0" collapsed="false">
      <c r="A84" s="22" t="s">
        <v>745</v>
      </c>
      <c r="B84" s="18" t="s">
        <v>15</v>
      </c>
      <c r="C84" s="18" t="s">
        <v>456</v>
      </c>
      <c r="D84" s="26" t="s">
        <v>746</v>
      </c>
      <c r="E84" s="18"/>
      <c r="F84" s="19" t="n">
        <f aca="false">F85</f>
        <v>1880.1</v>
      </c>
      <c r="G84" s="19" t="n">
        <f aca="false">G85</f>
        <v>1778.8</v>
      </c>
      <c r="H84" s="19" t="n">
        <f aca="false">H85</f>
        <v>1778.8</v>
      </c>
    </row>
    <row r="85" customFormat="false" ht="60" hidden="false" customHeight="false" outlineLevel="0" collapsed="false">
      <c r="A85" s="23" t="s">
        <v>22</v>
      </c>
      <c r="B85" s="18" t="s">
        <v>15</v>
      </c>
      <c r="C85" s="18" t="s">
        <v>456</v>
      </c>
      <c r="D85" s="26" t="s">
        <v>746</v>
      </c>
      <c r="E85" s="18" t="s">
        <v>23</v>
      </c>
      <c r="F85" s="19" t="n">
        <f aca="false">F86</f>
        <v>1880.1</v>
      </c>
      <c r="G85" s="19" t="n">
        <f aca="false">G86</f>
        <v>1778.8</v>
      </c>
      <c r="H85" s="19" t="n">
        <f aca="false">H86</f>
        <v>1778.8</v>
      </c>
    </row>
    <row r="86" customFormat="false" ht="30" hidden="false" customHeight="false" outlineLevel="0" collapsed="false">
      <c r="A86" s="23" t="s">
        <v>24</v>
      </c>
      <c r="B86" s="18" t="s">
        <v>15</v>
      </c>
      <c r="C86" s="18" t="s">
        <v>456</v>
      </c>
      <c r="D86" s="26" t="s">
        <v>746</v>
      </c>
      <c r="E86" s="18" t="s">
        <v>25</v>
      </c>
      <c r="F86" s="19" t="n">
        <f aca="false">Ведомственная!G1052</f>
        <v>1880.1</v>
      </c>
      <c r="G86" s="19" t="n">
        <f aca="false">Ведомственная!H1052</f>
        <v>1778.8</v>
      </c>
      <c r="H86" s="19" t="n">
        <f aca="false">Ведомственная!I1052</f>
        <v>1778.8</v>
      </c>
    </row>
    <row r="87" customFormat="false" ht="15" hidden="false" customHeight="false" outlineLevel="0" collapsed="false">
      <c r="A87" s="22" t="s">
        <v>747</v>
      </c>
      <c r="B87" s="18" t="s">
        <v>15</v>
      </c>
      <c r="C87" s="18" t="s">
        <v>456</v>
      </c>
      <c r="D87" s="26" t="s">
        <v>748</v>
      </c>
      <c r="E87" s="18"/>
      <c r="F87" s="19" t="n">
        <f aca="false">F88+F90+F92</f>
        <v>3992.1</v>
      </c>
      <c r="G87" s="19" t="n">
        <f aca="false">G88+G90+G92</f>
        <v>3504.1</v>
      </c>
      <c r="H87" s="19" t="n">
        <f aca="false">H88+H90+H92</f>
        <v>3508.9</v>
      </c>
    </row>
    <row r="88" customFormat="false" ht="60" hidden="false" customHeight="false" outlineLevel="0" collapsed="false">
      <c r="A88" s="23" t="s">
        <v>22</v>
      </c>
      <c r="B88" s="18" t="s">
        <v>15</v>
      </c>
      <c r="C88" s="18" t="s">
        <v>456</v>
      </c>
      <c r="D88" s="26" t="s">
        <v>748</v>
      </c>
      <c r="E88" s="18" t="s">
        <v>23</v>
      </c>
      <c r="F88" s="19" t="n">
        <f aca="false">F89</f>
        <v>3522.4</v>
      </c>
      <c r="G88" s="19" t="n">
        <f aca="false">G89</f>
        <v>3101.1</v>
      </c>
      <c r="H88" s="19" t="n">
        <f aca="false">H89</f>
        <v>3101.1</v>
      </c>
    </row>
    <row r="89" customFormat="false" ht="30" hidden="false" customHeight="false" outlineLevel="0" collapsed="false">
      <c r="A89" s="23" t="s">
        <v>24</v>
      </c>
      <c r="B89" s="18" t="s">
        <v>15</v>
      </c>
      <c r="C89" s="18" t="s">
        <v>456</v>
      </c>
      <c r="D89" s="26" t="s">
        <v>748</v>
      </c>
      <c r="E89" s="18" t="s">
        <v>25</v>
      </c>
      <c r="F89" s="19" t="n">
        <f aca="false">Ведомственная!G1055</f>
        <v>3522.4</v>
      </c>
      <c r="G89" s="19" t="n">
        <f aca="false">Ведомственная!H1055</f>
        <v>3101.1</v>
      </c>
      <c r="H89" s="19" t="n">
        <f aca="false">Ведомственная!I1055</f>
        <v>3101.1</v>
      </c>
    </row>
    <row r="90" customFormat="false" ht="30" hidden="false" customHeight="false" outlineLevel="0" collapsed="false">
      <c r="A90" s="23" t="s">
        <v>30</v>
      </c>
      <c r="B90" s="18" t="s">
        <v>15</v>
      </c>
      <c r="C90" s="18" t="s">
        <v>456</v>
      </c>
      <c r="D90" s="26" t="s">
        <v>748</v>
      </c>
      <c r="E90" s="18" t="s">
        <v>31</v>
      </c>
      <c r="F90" s="19" t="n">
        <f aca="false">F91</f>
        <v>385.7</v>
      </c>
      <c r="G90" s="19" t="n">
        <f aca="false">G91</f>
        <v>319</v>
      </c>
      <c r="H90" s="19" t="n">
        <f aca="false">H91</f>
        <v>323.8</v>
      </c>
    </row>
    <row r="91" customFormat="false" ht="30" hidden="false" customHeight="false" outlineLevel="0" collapsed="false">
      <c r="A91" s="23" t="s">
        <v>32</v>
      </c>
      <c r="B91" s="18" t="s">
        <v>15</v>
      </c>
      <c r="C91" s="18" t="s">
        <v>456</v>
      </c>
      <c r="D91" s="26" t="s">
        <v>748</v>
      </c>
      <c r="E91" s="18" t="s">
        <v>33</v>
      </c>
      <c r="F91" s="19" t="n">
        <f aca="false">Ведомственная!G1057</f>
        <v>385.7</v>
      </c>
      <c r="G91" s="19" t="n">
        <f aca="false">Ведомственная!H1057</f>
        <v>319</v>
      </c>
      <c r="H91" s="19" t="n">
        <f aca="false">Ведомственная!I1057</f>
        <v>323.8</v>
      </c>
    </row>
    <row r="92" customFormat="false" ht="15" hidden="false" customHeight="false" outlineLevel="0" collapsed="false">
      <c r="A92" s="23" t="s">
        <v>58</v>
      </c>
      <c r="B92" s="18" t="s">
        <v>15</v>
      </c>
      <c r="C92" s="18" t="s">
        <v>456</v>
      </c>
      <c r="D92" s="26" t="s">
        <v>748</v>
      </c>
      <c r="E92" s="18" t="s">
        <v>59</v>
      </c>
      <c r="F92" s="19" t="n">
        <f aca="false">F93</f>
        <v>84</v>
      </c>
      <c r="G92" s="19" t="n">
        <f aca="false">G93</f>
        <v>84</v>
      </c>
      <c r="H92" s="19" t="n">
        <f aca="false">H93</f>
        <v>84</v>
      </c>
    </row>
    <row r="93" customFormat="false" ht="15" hidden="false" customHeight="false" outlineLevel="0" collapsed="false">
      <c r="A93" s="25" t="s">
        <v>62</v>
      </c>
      <c r="B93" s="18" t="s">
        <v>15</v>
      </c>
      <c r="C93" s="18" t="s">
        <v>456</v>
      </c>
      <c r="D93" s="26" t="s">
        <v>748</v>
      </c>
      <c r="E93" s="18" t="s">
        <v>63</v>
      </c>
      <c r="F93" s="19" t="n">
        <f aca="false">Ведомственная!G1059</f>
        <v>84</v>
      </c>
      <c r="G93" s="19" t="n">
        <f aca="false">Ведомственная!H1059</f>
        <v>84</v>
      </c>
      <c r="H93" s="19" t="n">
        <f aca="false">Ведомственная!I1059</f>
        <v>84</v>
      </c>
    </row>
    <row r="94" customFormat="false" ht="15" hidden="false" customHeight="false" outlineLevel="0" collapsed="false">
      <c r="A94" s="17" t="s">
        <v>80</v>
      </c>
      <c r="B94" s="18" t="s">
        <v>15</v>
      </c>
      <c r="C94" s="18" t="s">
        <v>81</v>
      </c>
      <c r="D94" s="18"/>
      <c r="E94" s="18"/>
      <c r="F94" s="19" t="n">
        <f aca="false">F95</f>
        <v>300</v>
      </c>
      <c r="G94" s="19" t="n">
        <f aca="false">G95</f>
        <v>1000</v>
      </c>
      <c r="H94" s="19" t="n">
        <f aca="false">H95</f>
        <v>1000</v>
      </c>
    </row>
    <row r="95" customFormat="false" ht="15" hidden="false" customHeight="false" outlineLevel="0" collapsed="false">
      <c r="A95" s="22" t="s">
        <v>82</v>
      </c>
      <c r="B95" s="18" t="s">
        <v>15</v>
      </c>
      <c r="C95" s="18" t="s">
        <v>81</v>
      </c>
      <c r="D95" s="21" t="s">
        <v>83</v>
      </c>
      <c r="E95" s="19"/>
      <c r="F95" s="19" t="n">
        <f aca="false">F96</f>
        <v>300</v>
      </c>
      <c r="G95" s="19" t="n">
        <f aca="false">G96</f>
        <v>1000</v>
      </c>
      <c r="H95" s="19" t="n">
        <f aca="false">H96</f>
        <v>1000</v>
      </c>
    </row>
    <row r="96" customFormat="false" ht="15" hidden="false" customHeight="false" outlineLevel="0" collapsed="false">
      <c r="A96" s="28" t="s">
        <v>58</v>
      </c>
      <c r="B96" s="18" t="s">
        <v>15</v>
      </c>
      <c r="C96" s="18" t="s">
        <v>81</v>
      </c>
      <c r="D96" s="21" t="s">
        <v>83</v>
      </c>
      <c r="E96" s="18" t="s">
        <v>59</v>
      </c>
      <c r="F96" s="19" t="n">
        <f aca="false">F97</f>
        <v>300</v>
      </c>
      <c r="G96" s="19" t="n">
        <f aca="false">G97</f>
        <v>1000</v>
      </c>
      <c r="H96" s="19" t="n">
        <f aca="false">H97</f>
        <v>1000</v>
      </c>
    </row>
    <row r="97" customFormat="false" ht="15" hidden="false" customHeight="false" outlineLevel="0" collapsed="false">
      <c r="A97" s="17" t="s">
        <v>84</v>
      </c>
      <c r="B97" s="18" t="s">
        <v>15</v>
      </c>
      <c r="C97" s="18" t="s">
        <v>81</v>
      </c>
      <c r="D97" s="21" t="s">
        <v>83</v>
      </c>
      <c r="E97" s="18" t="s">
        <v>85</v>
      </c>
      <c r="F97" s="19" t="n">
        <f aca="false">Ведомственная!G75</f>
        <v>300</v>
      </c>
      <c r="G97" s="19" t="n">
        <f aca="false">Ведомственная!H75</f>
        <v>1000</v>
      </c>
      <c r="H97" s="19" t="n">
        <f aca="false">Ведомственная!I75</f>
        <v>1000</v>
      </c>
    </row>
    <row r="98" customFormat="false" ht="15" hidden="false" customHeight="false" outlineLevel="0" collapsed="false">
      <c r="A98" s="17" t="s">
        <v>86</v>
      </c>
      <c r="B98" s="18" t="s">
        <v>15</v>
      </c>
      <c r="C98" s="18" t="s">
        <v>87</v>
      </c>
      <c r="D98" s="18"/>
      <c r="E98" s="18"/>
      <c r="F98" s="19" t="n">
        <f aca="false">F99+F107+F134+F188+F178+F120+F194</f>
        <v>144244.9</v>
      </c>
      <c r="G98" s="19" t="n">
        <f aca="false">G99+G107+G134+G188+G178+G120+G194</f>
        <v>142355.8</v>
      </c>
      <c r="H98" s="19" t="n">
        <f aca="false">H99+H107+H134+H188+H178+H120+H194</f>
        <v>144603</v>
      </c>
    </row>
    <row r="99" customFormat="false" ht="15" hidden="false" customHeight="false" outlineLevel="0" collapsed="false">
      <c r="A99" s="20" t="s">
        <v>88</v>
      </c>
      <c r="B99" s="18" t="s">
        <v>15</v>
      </c>
      <c r="C99" s="18" t="s">
        <v>87</v>
      </c>
      <c r="D99" s="21" t="s">
        <v>89</v>
      </c>
      <c r="E99" s="18"/>
      <c r="F99" s="19" t="n">
        <f aca="false">F100</f>
        <v>1629</v>
      </c>
      <c r="G99" s="19" t="n">
        <f aca="false">G100</f>
        <v>1619</v>
      </c>
      <c r="H99" s="19" t="n">
        <f aca="false">H100</f>
        <v>1620</v>
      </c>
    </row>
    <row r="100" customFormat="false" ht="15" hidden="false" customHeight="false" outlineLevel="0" collapsed="false">
      <c r="A100" s="20" t="s">
        <v>90</v>
      </c>
      <c r="B100" s="18" t="s">
        <v>15</v>
      </c>
      <c r="C100" s="18" t="s">
        <v>87</v>
      </c>
      <c r="D100" s="21" t="s">
        <v>91</v>
      </c>
      <c r="E100" s="18"/>
      <c r="F100" s="19" t="n">
        <f aca="false">F101</f>
        <v>1629</v>
      </c>
      <c r="G100" s="19" t="n">
        <f aca="false">G101</f>
        <v>1619</v>
      </c>
      <c r="H100" s="19" t="n">
        <f aca="false">H101</f>
        <v>1620</v>
      </c>
    </row>
    <row r="101" customFormat="false" ht="60" hidden="false" customHeight="false" outlineLevel="0" collapsed="false">
      <c r="A101" s="29" t="s">
        <v>92</v>
      </c>
      <c r="B101" s="18" t="s">
        <v>15</v>
      </c>
      <c r="C101" s="18" t="s">
        <v>87</v>
      </c>
      <c r="D101" s="21" t="s">
        <v>93</v>
      </c>
      <c r="E101" s="18"/>
      <c r="F101" s="19" t="n">
        <f aca="false">F102</f>
        <v>1629</v>
      </c>
      <c r="G101" s="19" t="n">
        <f aca="false">G102</f>
        <v>1619</v>
      </c>
      <c r="H101" s="19" t="n">
        <f aca="false">H102</f>
        <v>1620</v>
      </c>
    </row>
    <row r="102" customFormat="false" ht="60" hidden="false" customHeight="false" outlineLevel="0" collapsed="false">
      <c r="A102" s="29" t="s">
        <v>94</v>
      </c>
      <c r="B102" s="18" t="s">
        <v>15</v>
      </c>
      <c r="C102" s="18" t="s">
        <v>87</v>
      </c>
      <c r="D102" s="21" t="s">
        <v>95</v>
      </c>
      <c r="E102" s="18"/>
      <c r="F102" s="19" t="n">
        <f aca="false">F103+F105</f>
        <v>1629</v>
      </c>
      <c r="G102" s="19" t="n">
        <f aca="false">G103+G105</f>
        <v>1619</v>
      </c>
      <c r="H102" s="19" t="n">
        <f aca="false">H103+H105</f>
        <v>1620</v>
      </c>
    </row>
    <row r="103" customFormat="false" ht="60" hidden="false" customHeight="false" outlineLevel="0" collapsed="false">
      <c r="A103" s="23" t="s">
        <v>22</v>
      </c>
      <c r="B103" s="18" t="s">
        <v>15</v>
      </c>
      <c r="C103" s="18" t="s">
        <v>87</v>
      </c>
      <c r="D103" s="21" t="s">
        <v>95</v>
      </c>
      <c r="E103" s="18" t="s">
        <v>23</v>
      </c>
      <c r="F103" s="19" t="n">
        <f aca="false">F104</f>
        <v>1418.4</v>
      </c>
      <c r="G103" s="19" t="n">
        <f aca="false">G104</f>
        <v>1418.4</v>
      </c>
      <c r="H103" s="19" t="n">
        <f aca="false">H104</f>
        <v>1418.4</v>
      </c>
    </row>
    <row r="104" customFormat="false" ht="30" hidden="false" customHeight="false" outlineLevel="0" collapsed="false">
      <c r="A104" s="23" t="s">
        <v>24</v>
      </c>
      <c r="B104" s="18" t="s">
        <v>15</v>
      </c>
      <c r="C104" s="18" t="s">
        <v>87</v>
      </c>
      <c r="D104" s="21" t="s">
        <v>95</v>
      </c>
      <c r="E104" s="18" t="s">
        <v>25</v>
      </c>
      <c r="F104" s="19" t="n">
        <f aca="false">Ведомственная!G82</f>
        <v>1418.4</v>
      </c>
      <c r="G104" s="19" t="n">
        <f aca="false">Ведомственная!H82</f>
        <v>1418.4</v>
      </c>
      <c r="H104" s="19" t="n">
        <f aca="false">Ведомственная!I82</f>
        <v>1418.4</v>
      </c>
    </row>
    <row r="105" customFormat="false" ht="30" hidden="false" customHeight="false" outlineLevel="0" collapsed="false">
      <c r="A105" s="23" t="s">
        <v>30</v>
      </c>
      <c r="B105" s="18" t="s">
        <v>15</v>
      </c>
      <c r="C105" s="18" t="s">
        <v>87</v>
      </c>
      <c r="D105" s="21" t="s">
        <v>95</v>
      </c>
      <c r="E105" s="18" t="s">
        <v>31</v>
      </c>
      <c r="F105" s="19" t="n">
        <f aca="false">F106</f>
        <v>210.6</v>
      </c>
      <c r="G105" s="19" t="n">
        <f aca="false">G106</f>
        <v>200.6</v>
      </c>
      <c r="H105" s="19" t="n">
        <f aca="false">H106</f>
        <v>201.6</v>
      </c>
    </row>
    <row r="106" customFormat="false" ht="30" hidden="false" customHeight="false" outlineLevel="0" collapsed="false">
      <c r="A106" s="23" t="s">
        <v>32</v>
      </c>
      <c r="B106" s="18" t="s">
        <v>15</v>
      </c>
      <c r="C106" s="18" t="s">
        <v>87</v>
      </c>
      <c r="D106" s="21" t="s">
        <v>95</v>
      </c>
      <c r="E106" s="18" t="s">
        <v>33</v>
      </c>
      <c r="F106" s="19" t="n">
        <f aca="false">Ведомственная!G84</f>
        <v>210.6</v>
      </c>
      <c r="G106" s="19" t="n">
        <f aca="false">Ведомственная!H84</f>
        <v>200.6</v>
      </c>
      <c r="H106" s="19" t="n">
        <f aca="false">Ведомственная!I84</f>
        <v>201.6</v>
      </c>
    </row>
    <row r="107" customFormat="false" ht="15" hidden="false" customHeight="false" outlineLevel="0" collapsed="false">
      <c r="A107" s="20" t="s">
        <v>96</v>
      </c>
      <c r="B107" s="18" t="s">
        <v>15</v>
      </c>
      <c r="C107" s="18" t="s">
        <v>87</v>
      </c>
      <c r="D107" s="21" t="s">
        <v>97</v>
      </c>
      <c r="E107" s="18"/>
      <c r="F107" s="19" t="n">
        <f aca="false">F113+F108</f>
        <v>3074</v>
      </c>
      <c r="G107" s="19" t="n">
        <f aca="false">G113+G108</f>
        <v>3074</v>
      </c>
      <c r="H107" s="19" t="n">
        <f aca="false">H113+H108</f>
        <v>3074</v>
      </c>
    </row>
    <row r="108" customFormat="false" ht="15" hidden="false" customHeight="false" outlineLevel="0" collapsed="false">
      <c r="A108" s="20" t="s">
        <v>98</v>
      </c>
      <c r="B108" s="18" t="s">
        <v>15</v>
      </c>
      <c r="C108" s="18" t="s">
        <v>87</v>
      </c>
      <c r="D108" s="21" t="s">
        <v>99</v>
      </c>
      <c r="E108" s="18"/>
      <c r="F108" s="19" t="n">
        <f aca="false">F109</f>
        <v>879</v>
      </c>
      <c r="G108" s="19" t="n">
        <f aca="false">G109</f>
        <v>879</v>
      </c>
      <c r="H108" s="19" t="n">
        <f aca="false">H109</f>
        <v>879</v>
      </c>
    </row>
    <row r="109" customFormat="false" ht="45" hidden="false" customHeight="false" outlineLevel="0" collapsed="false">
      <c r="A109" s="20" t="s">
        <v>100</v>
      </c>
      <c r="B109" s="18" t="s">
        <v>15</v>
      </c>
      <c r="C109" s="18" t="s">
        <v>87</v>
      </c>
      <c r="D109" s="21" t="s">
        <v>101</v>
      </c>
      <c r="E109" s="18"/>
      <c r="F109" s="19" t="n">
        <f aca="false">F110</f>
        <v>879</v>
      </c>
      <c r="G109" s="19" t="n">
        <f aca="false">G110</f>
        <v>879</v>
      </c>
      <c r="H109" s="19" t="n">
        <f aca="false">H110</f>
        <v>879</v>
      </c>
    </row>
    <row r="110" customFormat="false" ht="60" hidden="false" customHeight="false" outlineLevel="0" collapsed="false">
      <c r="A110" s="29" t="s">
        <v>102</v>
      </c>
      <c r="B110" s="18" t="s">
        <v>15</v>
      </c>
      <c r="C110" s="18" t="s">
        <v>87</v>
      </c>
      <c r="D110" s="21" t="s">
        <v>103</v>
      </c>
      <c r="E110" s="18"/>
      <c r="F110" s="30" t="n">
        <f aca="false">F111</f>
        <v>879</v>
      </c>
      <c r="G110" s="30" t="n">
        <f aca="false">G111</f>
        <v>879</v>
      </c>
      <c r="H110" s="30" t="n">
        <f aca="false">H111</f>
        <v>879</v>
      </c>
    </row>
    <row r="111" customFormat="false" ht="60" hidden="false" customHeight="false" outlineLevel="0" collapsed="false">
      <c r="A111" s="23" t="s">
        <v>22</v>
      </c>
      <c r="B111" s="18" t="s">
        <v>15</v>
      </c>
      <c r="C111" s="18" t="s">
        <v>87</v>
      </c>
      <c r="D111" s="21" t="s">
        <v>103</v>
      </c>
      <c r="E111" s="18" t="s">
        <v>23</v>
      </c>
      <c r="F111" s="30" t="n">
        <f aca="false">F112</f>
        <v>879</v>
      </c>
      <c r="G111" s="30" t="n">
        <f aca="false">G112</f>
        <v>879</v>
      </c>
      <c r="H111" s="30" t="n">
        <f aca="false">H112</f>
        <v>879</v>
      </c>
    </row>
    <row r="112" customFormat="false" ht="15" hidden="false" customHeight="false" outlineLevel="0" collapsed="false">
      <c r="A112" s="25" t="s">
        <v>104</v>
      </c>
      <c r="B112" s="18" t="s">
        <v>15</v>
      </c>
      <c r="C112" s="18" t="s">
        <v>87</v>
      </c>
      <c r="D112" s="21" t="s">
        <v>103</v>
      </c>
      <c r="E112" s="18" t="s">
        <v>13</v>
      </c>
      <c r="F112" s="30" t="n">
        <f aca="false">Ведомственная!G90</f>
        <v>879</v>
      </c>
      <c r="G112" s="30" t="n">
        <f aca="false">Ведомственная!H90</f>
        <v>879</v>
      </c>
      <c r="H112" s="30" t="n">
        <f aca="false">Ведомственная!I90</f>
        <v>879</v>
      </c>
    </row>
    <row r="113" customFormat="false" ht="15" hidden="false" customHeight="false" outlineLevel="0" collapsed="false">
      <c r="A113" s="20" t="s">
        <v>105</v>
      </c>
      <c r="B113" s="18" t="s">
        <v>15</v>
      </c>
      <c r="C113" s="18" t="s">
        <v>87</v>
      </c>
      <c r="D113" s="21" t="s">
        <v>106</v>
      </c>
      <c r="E113" s="18"/>
      <c r="F113" s="19" t="n">
        <f aca="false">F114</f>
        <v>2195</v>
      </c>
      <c r="G113" s="19" t="n">
        <f aca="false">G114</f>
        <v>2195</v>
      </c>
      <c r="H113" s="19" t="n">
        <f aca="false">H114</f>
        <v>2195</v>
      </c>
    </row>
    <row r="114" customFormat="false" ht="75" hidden="false" customHeight="false" outlineLevel="0" collapsed="false">
      <c r="A114" s="20" t="s">
        <v>107</v>
      </c>
      <c r="B114" s="18" t="s">
        <v>15</v>
      </c>
      <c r="C114" s="18" t="s">
        <v>87</v>
      </c>
      <c r="D114" s="21" t="s">
        <v>108</v>
      </c>
      <c r="E114" s="18"/>
      <c r="F114" s="19" t="n">
        <f aca="false">F115</f>
        <v>2195</v>
      </c>
      <c r="G114" s="19" t="n">
        <f aca="false">G115</f>
        <v>2195</v>
      </c>
      <c r="H114" s="19" t="n">
        <f aca="false">H115</f>
        <v>2195</v>
      </c>
    </row>
    <row r="115" customFormat="false" ht="60" hidden="false" customHeight="false" outlineLevel="0" collapsed="false">
      <c r="A115" s="23" t="s">
        <v>109</v>
      </c>
      <c r="B115" s="18" t="s">
        <v>15</v>
      </c>
      <c r="C115" s="18" t="s">
        <v>87</v>
      </c>
      <c r="D115" s="21" t="s">
        <v>110</v>
      </c>
      <c r="E115" s="18"/>
      <c r="F115" s="19" t="n">
        <f aca="false">F116+F118</f>
        <v>2195</v>
      </c>
      <c r="G115" s="19" t="n">
        <f aca="false">G116+G118</f>
        <v>2195</v>
      </c>
      <c r="H115" s="19" t="n">
        <f aca="false">H116+H118</f>
        <v>2195</v>
      </c>
    </row>
    <row r="116" customFormat="false" ht="60" hidden="false" customHeight="false" outlineLevel="0" collapsed="false">
      <c r="A116" s="23" t="s">
        <v>22</v>
      </c>
      <c r="B116" s="18" t="s">
        <v>15</v>
      </c>
      <c r="C116" s="18" t="s">
        <v>87</v>
      </c>
      <c r="D116" s="21" t="s">
        <v>110</v>
      </c>
      <c r="E116" s="18" t="s">
        <v>23</v>
      </c>
      <c r="F116" s="19" t="n">
        <f aca="false">F117</f>
        <v>1869</v>
      </c>
      <c r="G116" s="19" t="n">
        <f aca="false">G117</f>
        <v>1869</v>
      </c>
      <c r="H116" s="19" t="n">
        <f aca="false">H117</f>
        <v>1869</v>
      </c>
    </row>
    <row r="117" customFormat="false" ht="30" hidden="false" customHeight="false" outlineLevel="0" collapsed="false">
      <c r="A117" s="23" t="s">
        <v>24</v>
      </c>
      <c r="B117" s="18" t="s">
        <v>15</v>
      </c>
      <c r="C117" s="18" t="s">
        <v>87</v>
      </c>
      <c r="D117" s="21" t="s">
        <v>110</v>
      </c>
      <c r="E117" s="18" t="s">
        <v>25</v>
      </c>
      <c r="F117" s="19" t="n">
        <f aca="false">Ведомственная!G95</f>
        <v>1869</v>
      </c>
      <c r="G117" s="19" t="n">
        <f aca="false">Ведомственная!H95</f>
        <v>1869</v>
      </c>
      <c r="H117" s="19" t="n">
        <f aca="false">Ведомственная!I95</f>
        <v>1869</v>
      </c>
    </row>
    <row r="118" customFormat="false" ht="30" hidden="false" customHeight="false" outlineLevel="0" collapsed="false">
      <c r="A118" s="23" t="s">
        <v>30</v>
      </c>
      <c r="B118" s="18" t="s">
        <v>15</v>
      </c>
      <c r="C118" s="18" t="s">
        <v>87</v>
      </c>
      <c r="D118" s="21" t="s">
        <v>110</v>
      </c>
      <c r="E118" s="18" t="s">
        <v>31</v>
      </c>
      <c r="F118" s="19" t="n">
        <f aca="false">F119</f>
        <v>326</v>
      </c>
      <c r="G118" s="19" t="n">
        <f aca="false">G119</f>
        <v>326</v>
      </c>
      <c r="H118" s="19" t="n">
        <f aca="false">H119</f>
        <v>326</v>
      </c>
    </row>
    <row r="119" customFormat="false" ht="30" hidden="false" customHeight="false" outlineLevel="0" collapsed="false">
      <c r="A119" s="23" t="s">
        <v>32</v>
      </c>
      <c r="B119" s="18" t="s">
        <v>15</v>
      </c>
      <c r="C119" s="18" t="s">
        <v>87</v>
      </c>
      <c r="D119" s="21" t="s">
        <v>110</v>
      </c>
      <c r="E119" s="18" t="s">
        <v>33</v>
      </c>
      <c r="F119" s="19" t="n">
        <f aca="false">Ведомственная!G97</f>
        <v>326</v>
      </c>
      <c r="G119" s="19" t="n">
        <f aca="false">Ведомственная!H97</f>
        <v>326</v>
      </c>
      <c r="H119" s="19" t="n">
        <f aca="false">Ведомственная!I97</f>
        <v>326</v>
      </c>
    </row>
    <row r="120" customFormat="false" ht="30" hidden="false" customHeight="false" outlineLevel="0" collapsed="false">
      <c r="A120" s="20" t="s">
        <v>111</v>
      </c>
      <c r="B120" s="18" t="s">
        <v>15</v>
      </c>
      <c r="C120" s="18" t="s">
        <v>87</v>
      </c>
      <c r="D120" s="21" t="s">
        <v>112</v>
      </c>
      <c r="E120" s="18"/>
      <c r="F120" s="19" t="n">
        <f aca="false">F121+F129</f>
        <v>6019.9</v>
      </c>
      <c r="G120" s="19" t="n">
        <f aca="false">G121+G129</f>
        <v>6140.3</v>
      </c>
      <c r="H120" s="19" t="n">
        <f aca="false">H121+H129</f>
        <v>6140.3</v>
      </c>
    </row>
    <row r="121" customFormat="false" ht="30" hidden="false" customHeight="false" outlineLevel="0" collapsed="false">
      <c r="A121" s="20" t="s">
        <v>113</v>
      </c>
      <c r="B121" s="18" t="s">
        <v>15</v>
      </c>
      <c r="C121" s="18" t="s">
        <v>87</v>
      </c>
      <c r="D121" s="21" t="s">
        <v>114</v>
      </c>
      <c r="E121" s="18"/>
      <c r="F121" s="19" t="n">
        <f aca="false">F122</f>
        <v>1159.2</v>
      </c>
      <c r="G121" s="19" t="n">
        <f aca="false">G122</f>
        <v>879.6</v>
      </c>
      <c r="H121" s="19" t="n">
        <f aca="false">H122</f>
        <v>879.6</v>
      </c>
    </row>
    <row r="122" customFormat="false" ht="45" hidden="false" customHeight="false" outlineLevel="0" collapsed="false">
      <c r="A122" s="29" t="s">
        <v>115</v>
      </c>
      <c r="B122" s="18" t="s">
        <v>15</v>
      </c>
      <c r="C122" s="18" t="s">
        <v>87</v>
      </c>
      <c r="D122" s="21" t="s">
        <v>116</v>
      </c>
      <c r="E122" s="18"/>
      <c r="F122" s="19" t="n">
        <f aca="false">F123+F126</f>
        <v>1159.2</v>
      </c>
      <c r="G122" s="19" t="n">
        <f aca="false">G123+G126</f>
        <v>879.6</v>
      </c>
      <c r="H122" s="19" t="n">
        <f aca="false">H123+H126</f>
        <v>879.6</v>
      </c>
    </row>
    <row r="123" customFormat="false" ht="75" hidden="false" customHeight="false" outlineLevel="0" collapsed="false">
      <c r="A123" s="20" t="s">
        <v>117</v>
      </c>
      <c r="B123" s="18" t="s">
        <v>15</v>
      </c>
      <c r="C123" s="18" t="s">
        <v>87</v>
      </c>
      <c r="D123" s="21" t="s">
        <v>118</v>
      </c>
      <c r="E123" s="18"/>
      <c r="F123" s="19" t="n">
        <f aca="false">F124</f>
        <v>100</v>
      </c>
      <c r="G123" s="19" t="n">
        <f aca="false">G124</f>
        <v>0</v>
      </c>
      <c r="H123" s="19" t="n">
        <f aca="false">H124</f>
        <v>0</v>
      </c>
    </row>
    <row r="124" customFormat="false" ht="30" hidden="false" customHeight="false" outlineLevel="0" collapsed="false">
      <c r="A124" s="23" t="s">
        <v>119</v>
      </c>
      <c r="B124" s="18" t="s">
        <v>15</v>
      </c>
      <c r="C124" s="18" t="s">
        <v>87</v>
      </c>
      <c r="D124" s="21" t="s">
        <v>118</v>
      </c>
      <c r="E124" s="18" t="s">
        <v>120</v>
      </c>
      <c r="F124" s="19" t="n">
        <f aca="false">F125</f>
        <v>100</v>
      </c>
      <c r="G124" s="19" t="n">
        <f aca="false">G125</f>
        <v>0</v>
      </c>
      <c r="H124" s="19" t="n">
        <f aca="false">H125</f>
        <v>0</v>
      </c>
    </row>
    <row r="125" customFormat="false" ht="15" hidden="false" customHeight="false" outlineLevel="0" collapsed="false">
      <c r="A125" s="23" t="s">
        <v>121</v>
      </c>
      <c r="B125" s="18" t="s">
        <v>15</v>
      </c>
      <c r="C125" s="18" t="s">
        <v>87</v>
      </c>
      <c r="D125" s="21" t="s">
        <v>118</v>
      </c>
      <c r="E125" s="18" t="s">
        <v>122</v>
      </c>
      <c r="F125" s="19" t="n">
        <f aca="false">Ведомственная!G103</f>
        <v>100</v>
      </c>
      <c r="G125" s="19" t="n">
        <f aca="false">Ведомственная!H103</f>
        <v>0</v>
      </c>
      <c r="H125" s="19" t="n">
        <f aca="false">Ведомственная!I103</f>
        <v>0</v>
      </c>
    </row>
    <row r="126" customFormat="false" ht="15" hidden="false" customHeight="false" outlineLevel="0" collapsed="false">
      <c r="A126" s="23" t="s">
        <v>123</v>
      </c>
      <c r="B126" s="18" t="s">
        <v>15</v>
      </c>
      <c r="C126" s="18" t="s">
        <v>87</v>
      </c>
      <c r="D126" s="21" t="s">
        <v>124</v>
      </c>
      <c r="E126" s="18"/>
      <c r="F126" s="19" t="n">
        <f aca="false">F127</f>
        <v>1059.2</v>
      </c>
      <c r="G126" s="19" t="n">
        <f aca="false">G127</f>
        <v>879.6</v>
      </c>
      <c r="H126" s="19" t="n">
        <f aca="false">H127</f>
        <v>879.6</v>
      </c>
    </row>
    <row r="127" customFormat="false" ht="30" hidden="false" customHeight="false" outlineLevel="0" collapsed="false">
      <c r="A127" s="23" t="s">
        <v>119</v>
      </c>
      <c r="B127" s="18" t="s">
        <v>15</v>
      </c>
      <c r="C127" s="18" t="s">
        <v>87</v>
      </c>
      <c r="D127" s="21" t="s">
        <v>124</v>
      </c>
      <c r="E127" s="18" t="s">
        <v>120</v>
      </c>
      <c r="F127" s="19" t="n">
        <f aca="false">F128</f>
        <v>1059.2</v>
      </c>
      <c r="G127" s="19" t="n">
        <f aca="false">G128</f>
        <v>879.6</v>
      </c>
      <c r="H127" s="19" t="n">
        <f aca="false">H128</f>
        <v>879.6</v>
      </c>
    </row>
    <row r="128" customFormat="false" ht="15" hidden="false" customHeight="false" outlineLevel="0" collapsed="false">
      <c r="A128" s="23" t="s">
        <v>121</v>
      </c>
      <c r="B128" s="18" t="s">
        <v>15</v>
      </c>
      <c r="C128" s="18" t="s">
        <v>87</v>
      </c>
      <c r="D128" s="21" t="s">
        <v>124</v>
      </c>
      <c r="E128" s="18" t="s">
        <v>122</v>
      </c>
      <c r="F128" s="19" t="n">
        <f aca="false">Ведомственная!G106</f>
        <v>1059.2</v>
      </c>
      <c r="G128" s="19" t="n">
        <f aca="false">Ведомственная!H106</f>
        <v>879.6</v>
      </c>
      <c r="H128" s="19" t="n">
        <f aca="false">Ведомственная!I106</f>
        <v>879.6</v>
      </c>
    </row>
    <row r="129" customFormat="false" ht="15" hidden="false" customHeight="false" outlineLevel="0" collapsed="false">
      <c r="A129" s="29" t="s">
        <v>125</v>
      </c>
      <c r="B129" s="18" t="s">
        <v>15</v>
      </c>
      <c r="C129" s="18" t="s">
        <v>87</v>
      </c>
      <c r="D129" s="21" t="s">
        <v>126</v>
      </c>
      <c r="E129" s="18"/>
      <c r="F129" s="19" t="n">
        <f aca="false">F130</f>
        <v>4860.7</v>
      </c>
      <c r="G129" s="19" t="n">
        <f aca="false">G130</f>
        <v>5260.7</v>
      </c>
      <c r="H129" s="19" t="n">
        <f aca="false">H130</f>
        <v>5260.7</v>
      </c>
    </row>
    <row r="130" customFormat="false" ht="30" hidden="false" customHeight="false" outlineLevel="0" collapsed="false">
      <c r="A130" s="29" t="s">
        <v>42</v>
      </c>
      <c r="B130" s="18" t="s">
        <v>15</v>
      </c>
      <c r="C130" s="18" t="s">
        <v>87</v>
      </c>
      <c r="D130" s="21" t="s">
        <v>127</v>
      </c>
      <c r="E130" s="18"/>
      <c r="F130" s="19" t="n">
        <f aca="false">F131</f>
        <v>4860.7</v>
      </c>
      <c r="G130" s="19" t="n">
        <f aca="false">G131</f>
        <v>5260.7</v>
      </c>
      <c r="H130" s="19" t="n">
        <f aca="false">H131</f>
        <v>5260.7</v>
      </c>
    </row>
    <row r="131" customFormat="false" ht="30" hidden="false" customHeight="false" outlineLevel="0" collapsed="false">
      <c r="A131" s="31" t="s">
        <v>128</v>
      </c>
      <c r="B131" s="18" t="s">
        <v>15</v>
      </c>
      <c r="C131" s="18" t="s">
        <v>87</v>
      </c>
      <c r="D131" s="21" t="s">
        <v>129</v>
      </c>
      <c r="E131" s="18"/>
      <c r="F131" s="19" t="n">
        <f aca="false">F132</f>
        <v>4860.7</v>
      </c>
      <c r="G131" s="19" t="n">
        <f aca="false">G132</f>
        <v>5260.7</v>
      </c>
      <c r="H131" s="19" t="n">
        <f aca="false">H132</f>
        <v>5260.7</v>
      </c>
    </row>
    <row r="132" customFormat="false" ht="60" hidden="false" customHeight="false" outlineLevel="0" collapsed="false">
      <c r="A132" s="23" t="s">
        <v>22</v>
      </c>
      <c r="B132" s="18" t="s">
        <v>15</v>
      </c>
      <c r="C132" s="18" t="s">
        <v>87</v>
      </c>
      <c r="D132" s="21" t="s">
        <v>129</v>
      </c>
      <c r="E132" s="18" t="s">
        <v>23</v>
      </c>
      <c r="F132" s="19" t="n">
        <f aca="false">F133</f>
        <v>4860.7</v>
      </c>
      <c r="G132" s="19" t="n">
        <f aca="false">G133</f>
        <v>5260.7</v>
      </c>
      <c r="H132" s="19" t="n">
        <f aca="false">H133</f>
        <v>5260.7</v>
      </c>
    </row>
    <row r="133" customFormat="false" ht="15" hidden="false" customHeight="false" outlineLevel="0" collapsed="false">
      <c r="A133" s="23" t="s">
        <v>104</v>
      </c>
      <c r="B133" s="18" t="s">
        <v>15</v>
      </c>
      <c r="C133" s="18" t="s">
        <v>87</v>
      </c>
      <c r="D133" s="21" t="s">
        <v>129</v>
      </c>
      <c r="E133" s="18" t="s">
        <v>13</v>
      </c>
      <c r="F133" s="19" t="n">
        <f aca="false">Ведомственная!G111</f>
        <v>4860.7</v>
      </c>
      <c r="G133" s="19" t="n">
        <f aca="false">Ведомственная!H111</f>
        <v>5260.7</v>
      </c>
      <c r="H133" s="19" t="n">
        <f aca="false">Ведомственная!I111</f>
        <v>5260.7</v>
      </c>
    </row>
    <row r="134" customFormat="false" ht="30" hidden="false" customHeight="false" outlineLevel="0" collapsed="false">
      <c r="A134" s="20" t="s">
        <v>38</v>
      </c>
      <c r="B134" s="18" t="s">
        <v>15</v>
      </c>
      <c r="C134" s="18" t="s">
        <v>87</v>
      </c>
      <c r="D134" s="21" t="s">
        <v>39</v>
      </c>
      <c r="E134" s="24"/>
      <c r="F134" s="19" t="n">
        <f aca="false">F135+F149</f>
        <v>85846.2</v>
      </c>
      <c r="G134" s="19" t="n">
        <f aca="false">G135+G149</f>
        <v>83906.7</v>
      </c>
      <c r="H134" s="19" t="n">
        <f aca="false">H135+H149</f>
        <v>85593.9</v>
      </c>
    </row>
    <row r="135" customFormat="false" ht="15" hidden="false" customHeight="false" outlineLevel="0" collapsed="false">
      <c r="A135" s="20" t="s">
        <v>130</v>
      </c>
      <c r="B135" s="18" t="s">
        <v>15</v>
      </c>
      <c r="C135" s="18" t="s">
        <v>87</v>
      </c>
      <c r="D135" s="21" t="s">
        <v>131</v>
      </c>
      <c r="E135" s="24"/>
      <c r="F135" s="19" t="n">
        <f aca="false">F136+F143</f>
        <v>19987.8</v>
      </c>
      <c r="G135" s="19" t="n">
        <f aca="false">G136+G143</f>
        <v>19241.9</v>
      </c>
      <c r="H135" s="19" t="n">
        <f aca="false">H136+H143</f>
        <v>20928.6</v>
      </c>
    </row>
    <row r="136" customFormat="false" ht="45" hidden="false" customHeight="false" outlineLevel="0" collapsed="false">
      <c r="A136" s="29" t="s">
        <v>132</v>
      </c>
      <c r="B136" s="18" t="s">
        <v>15</v>
      </c>
      <c r="C136" s="18" t="s">
        <v>87</v>
      </c>
      <c r="D136" s="21" t="s">
        <v>133</v>
      </c>
      <c r="E136" s="24"/>
      <c r="F136" s="19" t="n">
        <f aca="false">F137+F140</f>
        <v>19003.8</v>
      </c>
      <c r="G136" s="19" t="n">
        <f aca="false">G137+G140</f>
        <v>18257.9</v>
      </c>
      <c r="H136" s="19" t="n">
        <f aca="false">H137+H140</f>
        <v>19944.6</v>
      </c>
    </row>
    <row r="137" customFormat="false" ht="30" hidden="false" customHeight="false" outlineLevel="0" collapsed="false">
      <c r="A137" s="22" t="s">
        <v>134</v>
      </c>
      <c r="B137" s="18" t="s">
        <v>15</v>
      </c>
      <c r="C137" s="18" t="s">
        <v>87</v>
      </c>
      <c r="D137" s="21" t="s">
        <v>135</v>
      </c>
      <c r="E137" s="24"/>
      <c r="F137" s="19" t="n">
        <f aca="false">F138</f>
        <v>7914.8</v>
      </c>
      <c r="G137" s="19" t="n">
        <f aca="false">G138</f>
        <v>7055.6</v>
      </c>
      <c r="H137" s="19" t="n">
        <f aca="false">H138</f>
        <v>7055.6</v>
      </c>
    </row>
    <row r="138" customFormat="false" ht="30" hidden="false" customHeight="false" outlineLevel="0" collapsed="false">
      <c r="A138" s="23" t="s">
        <v>30</v>
      </c>
      <c r="B138" s="18" t="s">
        <v>15</v>
      </c>
      <c r="C138" s="18" t="s">
        <v>87</v>
      </c>
      <c r="D138" s="21" t="s">
        <v>135</v>
      </c>
      <c r="E138" s="18" t="n">
        <v>200</v>
      </c>
      <c r="F138" s="19" t="n">
        <f aca="false">F139</f>
        <v>7914.8</v>
      </c>
      <c r="G138" s="19" t="n">
        <f aca="false">G139</f>
        <v>7055.6</v>
      </c>
      <c r="H138" s="19" t="n">
        <f aca="false">H139</f>
        <v>7055.6</v>
      </c>
    </row>
    <row r="139" customFormat="false" ht="30" hidden="false" customHeight="false" outlineLevel="0" collapsed="false">
      <c r="A139" s="23" t="s">
        <v>32</v>
      </c>
      <c r="B139" s="18" t="s">
        <v>15</v>
      </c>
      <c r="C139" s="18" t="s">
        <v>87</v>
      </c>
      <c r="D139" s="21" t="s">
        <v>135</v>
      </c>
      <c r="E139" s="18" t="n">
        <v>240</v>
      </c>
      <c r="F139" s="19" t="n">
        <f aca="false">Ведомственная!G117</f>
        <v>7914.8</v>
      </c>
      <c r="G139" s="19" t="n">
        <f aca="false">Ведомственная!H117</f>
        <v>7055.6</v>
      </c>
      <c r="H139" s="19" t="n">
        <f aca="false">Ведомственная!I117</f>
        <v>7055.6</v>
      </c>
    </row>
    <row r="140" customFormat="false" ht="30" hidden="false" customHeight="false" outlineLevel="0" collapsed="false">
      <c r="A140" s="20" t="s">
        <v>136</v>
      </c>
      <c r="B140" s="18" t="s">
        <v>15</v>
      </c>
      <c r="C140" s="18" t="s">
        <v>87</v>
      </c>
      <c r="D140" s="21" t="s">
        <v>137</v>
      </c>
      <c r="E140" s="24"/>
      <c r="F140" s="19" t="n">
        <f aca="false">F141</f>
        <v>11089</v>
      </c>
      <c r="G140" s="19" t="n">
        <f aca="false">G141</f>
        <v>11202.3</v>
      </c>
      <c r="H140" s="19" t="n">
        <f aca="false">H141</f>
        <v>12889</v>
      </c>
    </row>
    <row r="141" customFormat="false" ht="30" hidden="false" customHeight="false" outlineLevel="0" collapsed="false">
      <c r="A141" s="23" t="s">
        <v>30</v>
      </c>
      <c r="B141" s="18" t="s">
        <v>15</v>
      </c>
      <c r="C141" s="18" t="s">
        <v>87</v>
      </c>
      <c r="D141" s="21" t="s">
        <v>137</v>
      </c>
      <c r="E141" s="18" t="n">
        <v>200</v>
      </c>
      <c r="F141" s="19" t="n">
        <f aca="false">F142</f>
        <v>11089</v>
      </c>
      <c r="G141" s="19" t="n">
        <f aca="false">G142</f>
        <v>11202.3</v>
      </c>
      <c r="H141" s="19" t="n">
        <f aca="false">H142</f>
        <v>12889</v>
      </c>
    </row>
    <row r="142" customFormat="false" ht="30" hidden="false" customHeight="false" outlineLevel="0" collapsed="false">
      <c r="A142" s="23" t="s">
        <v>32</v>
      </c>
      <c r="B142" s="18" t="s">
        <v>15</v>
      </c>
      <c r="C142" s="18" t="s">
        <v>87</v>
      </c>
      <c r="D142" s="21" t="s">
        <v>137</v>
      </c>
      <c r="E142" s="18" t="n">
        <v>240</v>
      </c>
      <c r="F142" s="19" t="n">
        <f aca="false">Ведомственная!G120</f>
        <v>11089</v>
      </c>
      <c r="G142" s="19" t="n">
        <f aca="false">Ведомственная!H120</f>
        <v>11202.3</v>
      </c>
      <c r="H142" s="19" t="n">
        <f aca="false">Ведомственная!I120</f>
        <v>12889</v>
      </c>
    </row>
    <row r="143" customFormat="false" ht="30" hidden="false" customHeight="false" outlineLevel="0" collapsed="false">
      <c r="A143" s="29" t="s">
        <v>138</v>
      </c>
      <c r="B143" s="18" t="s">
        <v>15</v>
      </c>
      <c r="C143" s="18" t="s">
        <v>87</v>
      </c>
      <c r="D143" s="21" t="s">
        <v>139</v>
      </c>
      <c r="E143" s="24"/>
      <c r="F143" s="19" t="n">
        <f aca="false">F144</f>
        <v>984</v>
      </c>
      <c r="G143" s="19" t="n">
        <f aca="false">G144</f>
        <v>984</v>
      </c>
      <c r="H143" s="19" t="n">
        <f aca="false">H144</f>
        <v>984</v>
      </c>
    </row>
    <row r="144" customFormat="false" ht="30" hidden="false" customHeight="false" outlineLevel="0" collapsed="false">
      <c r="A144" s="29" t="s">
        <v>140</v>
      </c>
      <c r="B144" s="18" t="s">
        <v>15</v>
      </c>
      <c r="C144" s="18" t="s">
        <v>87</v>
      </c>
      <c r="D144" s="21" t="s">
        <v>141</v>
      </c>
      <c r="E144" s="24"/>
      <c r="F144" s="19" t="n">
        <f aca="false">F145+F147</f>
        <v>984</v>
      </c>
      <c r="G144" s="19" t="n">
        <f aca="false">G145+G147</f>
        <v>984</v>
      </c>
      <c r="H144" s="19" t="n">
        <f aca="false">H145+H147</f>
        <v>984</v>
      </c>
    </row>
    <row r="145" customFormat="false" ht="60" hidden="false" customHeight="false" outlineLevel="0" collapsed="false">
      <c r="A145" s="25" t="s">
        <v>22</v>
      </c>
      <c r="B145" s="18" t="s">
        <v>15</v>
      </c>
      <c r="C145" s="18" t="s">
        <v>87</v>
      </c>
      <c r="D145" s="21" t="s">
        <v>141</v>
      </c>
      <c r="E145" s="18" t="s">
        <v>23</v>
      </c>
      <c r="F145" s="19" t="n">
        <f aca="false">F146</f>
        <v>880.8</v>
      </c>
      <c r="G145" s="19" t="n">
        <f aca="false">G146</f>
        <v>880.8</v>
      </c>
      <c r="H145" s="19" t="n">
        <f aca="false">H146</f>
        <v>880.8</v>
      </c>
    </row>
    <row r="146" customFormat="false" ht="30" hidden="false" customHeight="false" outlineLevel="0" collapsed="false">
      <c r="A146" s="25" t="s">
        <v>24</v>
      </c>
      <c r="B146" s="18" t="s">
        <v>15</v>
      </c>
      <c r="C146" s="18" t="s">
        <v>87</v>
      </c>
      <c r="D146" s="21" t="s">
        <v>141</v>
      </c>
      <c r="E146" s="18" t="s">
        <v>25</v>
      </c>
      <c r="F146" s="19" t="n">
        <f aca="false">Ведомственная!G124</f>
        <v>880.8</v>
      </c>
      <c r="G146" s="19" t="n">
        <f aca="false">Ведомственная!H124</f>
        <v>880.8</v>
      </c>
      <c r="H146" s="19" t="n">
        <f aca="false">Ведомственная!I124</f>
        <v>880.8</v>
      </c>
    </row>
    <row r="147" customFormat="false" ht="30" hidden="false" customHeight="false" outlineLevel="0" collapsed="false">
      <c r="A147" s="23" t="s">
        <v>30</v>
      </c>
      <c r="B147" s="18" t="s">
        <v>15</v>
      </c>
      <c r="C147" s="18" t="s">
        <v>87</v>
      </c>
      <c r="D147" s="21" t="s">
        <v>141</v>
      </c>
      <c r="E147" s="18" t="n">
        <v>200</v>
      </c>
      <c r="F147" s="19" t="n">
        <f aca="false">F148</f>
        <v>103.2</v>
      </c>
      <c r="G147" s="19" t="n">
        <f aca="false">G148</f>
        <v>103.2</v>
      </c>
      <c r="H147" s="19" t="n">
        <f aca="false">H148</f>
        <v>103.2</v>
      </c>
    </row>
    <row r="148" customFormat="false" ht="30" hidden="false" customHeight="false" outlineLevel="0" collapsed="false">
      <c r="A148" s="23" t="s">
        <v>32</v>
      </c>
      <c r="B148" s="18" t="s">
        <v>15</v>
      </c>
      <c r="C148" s="18" t="s">
        <v>87</v>
      </c>
      <c r="D148" s="21" t="s">
        <v>141</v>
      </c>
      <c r="E148" s="18" t="n">
        <v>240</v>
      </c>
      <c r="F148" s="19" t="n">
        <f aca="false">Ведомственная!G126</f>
        <v>103.2</v>
      </c>
      <c r="G148" s="19" t="n">
        <f aca="false">Ведомственная!H126</f>
        <v>103.2</v>
      </c>
      <c r="H148" s="19" t="n">
        <f aca="false">Ведомственная!I126</f>
        <v>103.2</v>
      </c>
    </row>
    <row r="149" customFormat="false" ht="15" hidden="false" customHeight="false" outlineLevel="0" collapsed="false">
      <c r="A149" s="20" t="s">
        <v>40</v>
      </c>
      <c r="B149" s="18" t="s">
        <v>15</v>
      </c>
      <c r="C149" s="18" t="s">
        <v>87</v>
      </c>
      <c r="D149" s="21" t="s">
        <v>41</v>
      </c>
      <c r="E149" s="18"/>
      <c r="F149" s="19" t="n">
        <f aca="false">F150</f>
        <v>65858.4</v>
      </c>
      <c r="G149" s="19" t="n">
        <f aca="false">G150</f>
        <v>64664.8</v>
      </c>
      <c r="H149" s="19" t="n">
        <f aca="false">H150</f>
        <v>64665.3</v>
      </c>
    </row>
    <row r="150" customFormat="false" ht="30" hidden="false" customHeight="false" outlineLevel="0" collapsed="false">
      <c r="A150" s="20" t="s">
        <v>42</v>
      </c>
      <c r="B150" s="18" t="s">
        <v>15</v>
      </c>
      <c r="C150" s="18" t="s">
        <v>87</v>
      </c>
      <c r="D150" s="21" t="s">
        <v>43</v>
      </c>
      <c r="E150" s="18"/>
      <c r="F150" s="19" t="n">
        <f aca="false">F151+F162+F171+F158</f>
        <v>65858.4</v>
      </c>
      <c r="G150" s="19" t="n">
        <f aca="false">G151+G162+G171+G158</f>
        <v>64664.8</v>
      </c>
      <c r="H150" s="19" t="n">
        <f aca="false">H151+H162+H171+H158</f>
        <v>64665.3</v>
      </c>
    </row>
    <row r="151" customFormat="false" ht="15" hidden="false" customHeight="false" outlineLevel="0" collapsed="false">
      <c r="A151" s="20" t="s">
        <v>142</v>
      </c>
      <c r="B151" s="18" t="s">
        <v>15</v>
      </c>
      <c r="C151" s="18" t="s">
        <v>87</v>
      </c>
      <c r="D151" s="21" t="s">
        <v>143</v>
      </c>
      <c r="E151" s="24"/>
      <c r="F151" s="19" t="n">
        <f aca="false">F152+F154+F156</f>
        <v>12592.3</v>
      </c>
      <c r="G151" s="19" t="n">
        <f aca="false">G152+G154+G156</f>
        <v>12632.3</v>
      </c>
      <c r="H151" s="19" t="n">
        <f aca="false">H152+H154+H156</f>
        <v>12632.3</v>
      </c>
    </row>
    <row r="152" customFormat="false" ht="60" hidden="false" customHeight="false" outlineLevel="0" collapsed="false">
      <c r="A152" s="23" t="s">
        <v>22</v>
      </c>
      <c r="B152" s="18" t="s">
        <v>15</v>
      </c>
      <c r="C152" s="18" t="s">
        <v>87</v>
      </c>
      <c r="D152" s="21" t="s">
        <v>143</v>
      </c>
      <c r="E152" s="18" t="s">
        <v>23</v>
      </c>
      <c r="F152" s="19" t="n">
        <f aca="false">F153</f>
        <v>12173.2</v>
      </c>
      <c r="G152" s="19" t="n">
        <f aca="false">G153</f>
        <v>12173.2</v>
      </c>
      <c r="H152" s="19" t="n">
        <f aca="false">H153</f>
        <v>12173.2</v>
      </c>
    </row>
    <row r="153" customFormat="false" ht="30" hidden="false" customHeight="false" outlineLevel="0" collapsed="false">
      <c r="A153" s="23" t="s">
        <v>24</v>
      </c>
      <c r="B153" s="18" t="s">
        <v>15</v>
      </c>
      <c r="C153" s="18" t="s">
        <v>87</v>
      </c>
      <c r="D153" s="21" t="s">
        <v>143</v>
      </c>
      <c r="E153" s="18" t="s">
        <v>25</v>
      </c>
      <c r="F153" s="19" t="n">
        <f aca="false">Ведомственная!G131</f>
        <v>12173.2</v>
      </c>
      <c r="G153" s="19" t="n">
        <f aca="false">Ведомственная!H131</f>
        <v>12173.2</v>
      </c>
      <c r="H153" s="19" t="n">
        <f aca="false">Ведомственная!I131</f>
        <v>12173.2</v>
      </c>
    </row>
    <row r="154" customFormat="false" ht="30" hidden="false" customHeight="false" outlineLevel="0" collapsed="false">
      <c r="A154" s="23" t="s">
        <v>30</v>
      </c>
      <c r="B154" s="18" t="s">
        <v>15</v>
      </c>
      <c r="C154" s="18" t="s">
        <v>87</v>
      </c>
      <c r="D154" s="21" t="s">
        <v>143</v>
      </c>
      <c r="E154" s="18" t="s">
        <v>31</v>
      </c>
      <c r="F154" s="19" t="n">
        <f aca="false">F155</f>
        <v>414.1</v>
      </c>
      <c r="G154" s="19" t="n">
        <f aca="false">G155</f>
        <v>454.1</v>
      </c>
      <c r="H154" s="19" t="n">
        <f aca="false">H155</f>
        <v>454.1</v>
      </c>
    </row>
    <row r="155" customFormat="false" ht="30" hidden="false" customHeight="false" outlineLevel="0" collapsed="false">
      <c r="A155" s="23" t="s">
        <v>32</v>
      </c>
      <c r="B155" s="18" t="s">
        <v>15</v>
      </c>
      <c r="C155" s="18" t="s">
        <v>87</v>
      </c>
      <c r="D155" s="21" t="s">
        <v>143</v>
      </c>
      <c r="E155" s="18" t="s">
        <v>33</v>
      </c>
      <c r="F155" s="19" t="n">
        <f aca="false">Ведомственная!G133</f>
        <v>414.1</v>
      </c>
      <c r="G155" s="19" t="n">
        <f aca="false">Ведомственная!H133</f>
        <v>454.1</v>
      </c>
      <c r="H155" s="19" t="n">
        <f aca="false">Ведомственная!I133</f>
        <v>454.1</v>
      </c>
    </row>
    <row r="156" customFormat="false" ht="15" hidden="false" customHeight="false" outlineLevel="0" collapsed="false">
      <c r="A156" s="23" t="s">
        <v>58</v>
      </c>
      <c r="B156" s="18" t="s">
        <v>15</v>
      </c>
      <c r="C156" s="18" t="s">
        <v>87</v>
      </c>
      <c r="D156" s="21" t="s">
        <v>143</v>
      </c>
      <c r="E156" s="18" t="s">
        <v>59</v>
      </c>
      <c r="F156" s="19" t="n">
        <f aca="false">F157</f>
        <v>5</v>
      </c>
      <c r="G156" s="19" t="n">
        <f aca="false">G157</f>
        <v>5</v>
      </c>
      <c r="H156" s="19" t="n">
        <f aca="false">H157</f>
        <v>5</v>
      </c>
    </row>
    <row r="157" customFormat="false" ht="15" hidden="false" customHeight="false" outlineLevel="0" collapsed="false">
      <c r="A157" s="25" t="s">
        <v>62</v>
      </c>
      <c r="B157" s="18" t="s">
        <v>15</v>
      </c>
      <c r="C157" s="18" t="s">
        <v>87</v>
      </c>
      <c r="D157" s="21" t="s">
        <v>143</v>
      </c>
      <c r="E157" s="18" t="s">
        <v>63</v>
      </c>
      <c r="F157" s="19" t="n">
        <f aca="false">Ведомственная!G135</f>
        <v>5</v>
      </c>
      <c r="G157" s="19" t="n">
        <f aca="false">Ведомственная!H135</f>
        <v>5</v>
      </c>
      <c r="H157" s="19" t="n">
        <f aca="false">Ведомственная!I135</f>
        <v>5</v>
      </c>
    </row>
    <row r="158" customFormat="false" ht="15" hidden="false" customHeight="false" outlineLevel="0" collapsed="false">
      <c r="A158" s="22" t="s">
        <v>144</v>
      </c>
      <c r="B158" s="18" t="s">
        <v>15</v>
      </c>
      <c r="C158" s="18" t="s">
        <v>87</v>
      </c>
      <c r="D158" s="26" t="s">
        <v>145</v>
      </c>
      <c r="E158" s="18"/>
      <c r="F158" s="19" t="n">
        <f aca="false">F159</f>
        <v>417.6</v>
      </c>
      <c r="G158" s="19" t="n">
        <f aca="false">G159</f>
        <v>583.6</v>
      </c>
      <c r="H158" s="19" t="n">
        <f aca="false">H159</f>
        <v>583.6</v>
      </c>
    </row>
    <row r="159" customFormat="false" ht="15" hidden="false" customHeight="false" outlineLevel="0" collapsed="false">
      <c r="A159" s="23" t="s">
        <v>58</v>
      </c>
      <c r="B159" s="18" t="s">
        <v>15</v>
      </c>
      <c r="C159" s="18" t="s">
        <v>87</v>
      </c>
      <c r="D159" s="26" t="s">
        <v>145</v>
      </c>
      <c r="E159" s="18" t="s">
        <v>59</v>
      </c>
      <c r="F159" s="19" t="n">
        <f aca="false">F160+F161</f>
        <v>417.6</v>
      </c>
      <c r="G159" s="19" t="n">
        <f aca="false">G160+G161</f>
        <v>583.6</v>
      </c>
      <c r="H159" s="19" t="n">
        <f aca="false">H160+H161</f>
        <v>583.6</v>
      </c>
    </row>
    <row r="160" customFormat="false" ht="15" hidden="false" customHeight="false" outlineLevel="0" collapsed="false">
      <c r="A160" s="25" t="s">
        <v>62</v>
      </c>
      <c r="B160" s="18" t="s">
        <v>15</v>
      </c>
      <c r="C160" s="18" t="s">
        <v>87</v>
      </c>
      <c r="D160" s="26" t="s">
        <v>145</v>
      </c>
      <c r="E160" s="18" t="s">
        <v>63</v>
      </c>
      <c r="F160" s="19" t="n">
        <f aca="false">Ведомственная!G138</f>
        <v>417.6</v>
      </c>
      <c r="G160" s="19" t="n">
        <f aca="false">Ведомственная!H138</f>
        <v>455</v>
      </c>
      <c r="H160" s="19" t="n">
        <f aca="false">Ведомственная!I138</f>
        <v>455</v>
      </c>
    </row>
    <row r="161" customFormat="false" ht="30" hidden="false" customHeight="false" outlineLevel="0" collapsed="false">
      <c r="A161" s="23" t="s">
        <v>146</v>
      </c>
      <c r="B161" s="18" t="s">
        <v>15</v>
      </c>
      <c r="C161" s="18" t="s">
        <v>87</v>
      </c>
      <c r="D161" s="26" t="s">
        <v>145</v>
      </c>
      <c r="E161" s="18" t="s">
        <v>147</v>
      </c>
      <c r="F161" s="19" t="n">
        <f aca="false">Ведомственная!G139</f>
        <v>0</v>
      </c>
      <c r="G161" s="19" t="n">
        <f aca="false">Ведомственная!H139</f>
        <v>128.6</v>
      </c>
      <c r="H161" s="19" t="n">
        <f aca="false">Ведомственная!I139</f>
        <v>128.6</v>
      </c>
    </row>
    <row r="162" customFormat="false" ht="45" hidden="false" customHeight="false" outlineLevel="0" collapsed="false">
      <c r="A162" s="22" t="s">
        <v>148</v>
      </c>
      <c r="B162" s="18" t="s">
        <v>15</v>
      </c>
      <c r="C162" s="18" t="s">
        <v>87</v>
      </c>
      <c r="D162" s="26" t="s">
        <v>149</v>
      </c>
      <c r="E162" s="24"/>
      <c r="F162" s="19" t="n">
        <f aca="false">F163+F165+F169+F167</f>
        <v>39842</v>
      </c>
      <c r="G162" s="19" t="n">
        <f aca="false">G163+G165+G169+G167</f>
        <v>38842</v>
      </c>
      <c r="H162" s="19" t="n">
        <f aca="false">H163+H165+H169+H167</f>
        <v>38842</v>
      </c>
    </row>
    <row r="163" customFormat="false" ht="60" hidden="false" customHeight="false" outlineLevel="0" collapsed="false">
      <c r="A163" s="23" t="s">
        <v>22</v>
      </c>
      <c r="B163" s="18" t="s">
        <v>15</v>
      </c>
      <c r="C163" s="18" t="s">
        <v>87</v>
      </c>
      <c r="D163" s="26" t="s">
        <v>149</v>
      </c>
      <c r="E163" s="18" t="s">
        <v>23</v>
      </c>
      <c r="F163" s="19" t="n">
        <f aca="false">F164</f>
        <v>38287.7</v>
      </c>
      <c r="G163" s="19" t="n">
        <f aca="false">G164</f>
        <v>37290.5</v>
      </c>
      <c r="H163" s="19" t="n">
        <f aca="false">H164</f>
        <v>37290.5</v>
      </c>
    </row>
    <row r="164" customFormat="false" ht="15" hidden="false" customHeight="false" outlineLevel="0" collapsed="false">
      <c r="A164" s="25" t="s">
        <v>104</v>
      </c>
      <c r="B164" s="18" t="s">
        <v>15</v>
      </c>
      <c r="C164" s="18" t="s">
        <v>87</v>
      </c>
      <c r="D164" s="26" t="s">
        <v>149</v>
      </c>
      <c r="E164" s="18" t="s">
        <v>13</v>
      </c>
      <c r="F164" s="19" t="n">
        <f aca="false">Ведомственная!G142</f>
        <v>38287.7</v>
      </c>
      <c r="G164" s="19" t="n">
        <f aca="false">Ведомственная!H142</f>
        <v>37290.5</v>
      </c>
      <c r="H164" s="19" t="n">
        <f aca="false">Ведомственная!I142</f>
        <v>37290.5</v>
      </c>
    </row>
    <row r="165" customFormat="false" ht="30" hidden="false" customHeight="false" outlineLevel="0" collapsed="false">
      <c r="A165" s="23" t="s">
        <v>30</v>
      </c>
      <c r="B165" s="18" t="s">
        <v>15</v>
      </c>
      <c r="C165" s="18" t="s">
        <v>87</v>
      </c>
      <c r="D165" s="26" t="s">
        <v>149</v>
      </c>
      <c r="E165" s="18" t="s">
        <v>31</v>
      </c>
      <c r="F165" s="19" t="n">
        <f aca="false">F166</f>
        <v>1208.1</v>
      </c>
      <c r="G165" s="19" t="n">
        <f aca="false">G166</f>
        <v>1208.1</v>
      </c>
      <c r="H165" s="19" t="n">
        <f aca="false">H166</f>
        <v>1208.1</v>
      </c>
    </row>
    <row r="166" customFormat="false" ht="30" hidden="false" customHeight="false" outlineLevel="0" collapsed="false">
      <c r="A166" s="23" t="s">
        <v>32</v>
      </c>
      <c r="B166" s="18" t="s">
        <v>15</v>
      </c>
      <c r="C166" s="18" t="s">
        <v>87</v>
      </c>
      <c r="D166" s="26" t="s">
        <v>149</v>
      </c>
      <c r="E166" s="18" t="s">
        <v>33</v>
      </c>
      <c r="F166" s="19" t="n">
        <f aca="false">Ведомственная!G144</f>
        <v>1208.1</v>
      </c>
      <c r="G166" s="19" t="n">
        <f aca="false">Ведомственная!H144</f>
        <v>1208.1</v>
      </c>
      <c r="H166" s="19" t="n">
        <f aca="false">Ведомственная!I144</f>
        <v>1208.1</v>
      </c>
    </row>
    <row r="167" customFormat="false" ht="15" hidden="false" customHeight="false" outlineLevel="0" collapsed="false">
      <c r="A167" s="25" t="s">
        <v>150</v>
      </c>
      <c r="B167" s="18" t="s">
        <v>15</v>
      </c>
      <c r="C167" s="18" t="s">
        <v>87</v>
      </c>
      <c r="D167" s="26" t="s">
        <v>149</v>
      </c>
      <c r="E167" s="18" t="s">
        <v>151</v>
      </c>
      <c r="F167" s="19" t="n">
        <f aca="false">F168</f>
        <v>2.8</v>
      </c>
      <c r="G167" s="19" t="n">
        <f aca="false">G168</f>
        <v>0</v>
      </c>
      <c r="H167" s="19" t="n">
        <f aca="false">H168</f>
        <v>0</v>
      </c>
    </row>
    <row r="168" customFormat="false" ht="30" hidden="false" customHeight="false" outlineLevel="0" collapsed="false">
      <c r="A168" s="28" t="s">
        <v>152</v>
      </c>
      <c r="B168" s="18" t="s">
        <v>15</v>
      </c>
      <c r="C168" s="18" t="s">
        <v>87</v>
      </c>
      <c r="D168" s="26" t="s">
        <v>149</v>
      </c>
      <c r="E168" s="18" t="s">
        <v>153</v>
      </c>
      <c r="F168" s="19" t="n">
        <f aca="false">Ведомственная!G146</f>
        <v>2.8</v>
      </c>
      <c r="G168" s="19" t="n">
        <f aca="false">Ведомственная!H146</f>
        <v>0</v>
      </c>
      <c r="H168" s="19" t="n">
        <f aca="false">Ведомственная!I146</f>
        <v>0</v>
      </c>
    </row>
    <row r="169" customFormat="false" ht="15" hidden="false" customHeight="false" outlineLevel="0" collapsed="false">
      <c r="A169" s="23" t="s">
        <v>58</v>
      </c>
      <c r="B169" s="18" t="s">
        <v>15</v>
      </c>
      <c r="C169" s="18" t="s">
        <v>87</v>
      </c>
      <c r="D169" s="26" t="s">
        <v>149</v>
      </c>
      <c r="E169" s="18" t="s">
        <v>59</v>
      </c>
      <c r="F169" s="19" t="n">
        <f aca="false">F170</f>
        <v>343.4</v>
      </c>
      <c r="G169" s="19" t="n">
        <f aca="false">G170</f>
        <v>343.4</v>
      </c>
      <c r="H169" s="19" t="n">
        <f aca="false">H170</f>
        <v>343.4</v>
      </c>
    </row>
    <row r="170" customFormat="false" ht="15" hidden="false" customHeight="false" outlineLevel="0" collapsed="false">
      <c r="A170" s="25" t="s">
        <v>62</v>
      </c>
      <c r="B170" s="18" t="s">
        <v>15</v>
      </c>
      <c r="C170" s="18" t="s">
        <v>87</v>
      </c>
      <c r="D170" s="26" t="s">
        <v>149</v>
      </c>
      <c r="E170" s="18" t="s">
        <v>63</v>
      </c>
      <c r="F170" s="19" t="n">
        <f aca="false">Ведомственная!G148</f>
        <v>343.4</v>
      </c>
      <c r="G170" s="19" t="n">
        <f aca="false">Ведомственная!H148</f>
        <v>343.4</v>
      </c>
      <c r="H170" s="19" t="n">
        <f aca="false">Ведомственная!I148</f>
        <v>343.4</v>
      </c>
    </row>
    <row r="171" customFormat="false" ht="45" hidden="false" customHeight="false" outlineLevel="0" collapsed="false">
      <c r="A171" s="22" t="s">
        <v>154</v>
      </c>
      <c r="B171" s="18" t="s">
        <v>15</v>
      </c>
      <c r="C171" s="18" t="s">
        <v>87</v>
      </c>
      <c r="D171" s="26" t="s">
        <v>155</v>
      </c>
      <c r="E171" s="24"/>
      <c r="F171" s="19" t="n">
        <f aca="false">F172+F174+F176</f>
        <v>13006.5</v>
      </c>
      <c r="G171" s="19" t="n">
        <f aca="false">G172+G174+G176</f>
        <v>12606.9</v>
      </c>
      <c r="H171" s="19" t="n">
        <f aca="false">H172+H174+H176</f>
        <v>12607.4</v>
      </c>
    </row>
    <row r="172" customFormat="false" ht="60" hidden="false" customHeight="false" outlineLevel="0" collapsed="false">
      <c r="A172" s="23" t="s">
        <v>22</v>
      </c>
      <c r="B172" s="18" t="s">
        <v>15</v>
      </c>
      <c r="C172" s="18" t="s">
        <v>87</v>
      </c>
      <c r="D172" s="26" t="s">
        <v>155</v>
      </c>
      <c r="E172" s="18" t="s">
        <v>23</v>
      </c>
      <c r="F172" s="19" t="n">
        <f aca="false">F173</f>
        <v>12636.5</v>
      </c>
      <c r="G172" s="19" t="n">
        <f aca="false">G173</f>
        <v>12136.5</v>
      </c>
      <c r="H172" s="19" t="n">
        <f aca="false">H173</f>
        <v>12136.5</v>
      </c>
    </row>
    <row r="173" customFormat="false" ht="15" hidden="false" customHeight="false" outlineLevel="0" collapsed="false">
      <c r="A173" s="25" t="s">
        <v>104</v>
      </c>
      <c r="B173" s="18" t="s">
        <v>15</v>
      </c>
      <c r="C173" s="18" t="s">
        <v>87</v>
      </c>
      <c r="D173" s="26" t="s">
        <v>155</v>
      </c>
      <c r="E173" s="18" t="s">
        <v>13</v>
      </c>
      <c r="F173" s="19" t="n">
        <f aca="false">Ведомственная!G151</f>
        <v>12636.5</v>
      </c>
      <c r="G173" s="19" t="n">
        <f aca="false">Ведомственная!H151</f>
        <v>12136.5</v>
      </c>
      <c r="H173" s="19" t="n">
        <f aca="false">Ведомственная!I151</f>
        <v>12136.5</v>
      </c>
    </row>
    <row r="174" customFormat="false" ht="30" hidden="false" customHeight="false" outlineLevel="0" collapsed="false">
      <c r="A174" s="23" t="s">
        <v>30</v>
      </c>
      <c r="B174" s="18" t="s">
        <v>15</v>
      </c>
      <c r="C174" s="18" t="s">
        <v>87</v>
      </c>
      <c r="D174" s="26" t="s">
        <v>155</v>
      </c>
      <c r="E174" s="18" t="s">
        <v>31</v>
      </c>
      <c r="F174" s="19" t="n">
        <f aca="false">F175</f>
        <v>367</v>
      </c>
      <c r="G174" s="19" t="n">
        <f aca="false">G175</f>
        <v>467.4</v>
      </c>
      <c r="H174" s="19" t="n">
        <f aca="false">H175</f>
        <v>467.9</v>
      </c>
    </row>
    <row r="175" customFormat="false" ht="30" hidden="false" customHeight="false" outlineLevel="0" collapsed="false">
      <c r="A175" s="23" t="s">
        <v>32</v>
      </c>
      <c r="B175" s="18" t="s">
        <v>15</v>
      </c>
      <c r="C175" s="18" t="s">
        <v>87</v>
      </c>
      <c r="D175" s="26" t="s">
        <v>155</v>
      </c>
      <c r="E175" s="18" t="s">
        <v>33</v>
      </c>
      <c r="F175" s="19" t="n">
        <f aca="false">Ведомственная!G153</f>
        <v>367</v>
      </c>
      <c r="G175" s="19" t="n">
        <f aca="false">Ведомственная!H153</f>
        <v>467.4</v>
      </c>
      <c r="H175" s="19" t="n">
        <f aca="false">Ведомственная!I153</f>
        <v>467.9</v>
      </c>
    </row>
    <row r="176" customFormat="false" ht="15" hidden="false" customHeight="false" outlineLevel="0" collapsed="false">
      <c r="A176" s="23" t="s">
        <v>58</v>
      </c>
      <c r="B176" s="18" t="s">
        <v>15</v>
      </c>
      <c r="C176" s="18" t="s">
        <v>87</v>
      </c>
      <c r="D176" s="26" t="s">
        <v>155</v>
      </c>
      <c r="E176" s="18" t="s">
        <v>59</v>
      </c>
      <c r="F176" s="19" t="n">
        <f aca="false">F177</f>
        <v>3</v>
      </c>
      <c r="G176" s="19" t="n">
        <f aca="false">G177</f>
        <v>3</v>
      </c>
      <c r="H176" s="19" t="n">
        <f aca="false">H177</f>
        <v>3</v>
      </c>
    </row>
    <row r="177" customFormat="false" ht="15" hidden="false" customHeight="false" outlineLevel="0" collapsed="false">
      <c r="A177" s="25" t="s">
        <v>62</v>
      </c>
      <c r="B177" s="18" t="s">
        <v>15</v>
      </c>
      <c r="C177" s="18" t="s">
        <v>87</v>
      </c>
      <c r="D177" s="26" t="s">
        <v>155</v>
      </c>
      <c r="E177" s="18" t="s">
        <v>63</v>
      </c>
      <c r="F177" s="19" t="n">
        <f aca="false">Ведомственная!G155</f>
        <v>3</v>
      </c>
      <c r="G177" s="19" t="n">
        <f aca="false">Ведомственная!H155</f>
        <v>3</v>
      </c>
      <c r="H177" s="19" t="n">
        <f aca="false">Ведомственная!I155</f>
        <v>3</v>
      </c>
    </row>
    <row r="178" customFormat="false" ht="45" hidden="false" customHeight="false" outlineLevel="0" collapsed="false">
      <c r="A178" s="20" t="s">
        <v>64</v>
      </c>
      <c r="B178" s="18" t="s">
        <v>15</v>
      </c>
      <c r="C178" s="18" t="s">
        <v>87</v>
      </c>
      <c r="D178" s="21" t="s">
        <v>65</v>
      </c>
      <c r="E178" s="18"/>
      <c r="F178" s="19" t="n">
        <f aca="false">F179</f>
        <v>658</v>
      </c>
      <c r="G178" s="19" t="n">
        <f aca="false">G179</f>
        <v>485</v>
      </c>
      <c r="H178" s="19" t="n">
        <f aca="false">H179</f>
        <v>44</v>
      </c>
    </row>
    <row r="179" customFormat="false" ht="15" hidden="false" customHeight="false" outlineLevel="0" collapsed="false">
      <c r="A179" s="20" t="s">
        <v>125</v>
      </c>
      <c r="B179" s="18" t="s">
        <v>15</v>
      </c>
      <c r="C179" s="18" t="s">
        <v>87</v>
      </c>
      <c r="D179" s="21" t="s">
        <v>156</v>
      </c>
      <c r="E179" s="18"/>
      <c r="F179" s="19" t="n">
        <f aca="false">F180+F184</f>
        <v>658</v>
      </c>
      <c r="G179" s="19" t="n">
        <f aca="false">G180+G184</f>
        <v>485</v>
      </c>
      <c r="H179" s="19" t="n">
        <f aca="false">H180+H184</f>
        <v>44</v>
      </c>
    </row>
    <row r="180" customFormat="false" ht="45" hidden="false" customHeight="false" outlineLevel="0" collapsed="false">
      <c r="A180" s="22" t="s">
        <v>157</v>
      </c>
      <c r="B180" s="18" t="s">
        <v>15</v>
      </c>
      <c r="C180" s="18" t="s">
        <v>87</v>
      </c>
      <c r="D180" s="21" t="s">
        <v>158</v>
      </c>
      <c r="E180" s="24"/>
      <c r="F180" s="19" t="n">
        <f aca="false">F181</f>
        <v>1</v>
      </c>
      <c r="G180" s="19" t="n">
        <f aca="false">G181</f>
        <v>485</v>
      </c>
      <c r="H180" s="19" t="n">
        <f aca="false">H181</f>
        <v>44</v>
      </c>
    </row>
    <row r="181" customFormat="false" ht="45" hidden="false" customHeight="false" outlineLevel="0" collapsed="false">
      <c r="A181" s="20" t="s">
        <v>159</v>
      </c>
      <c r="B181" s="18" t="s">
        <v>15</v>
      </c>
      <c r="C181" s="18" t="s">
        <v>87</v>
      </c>
      <c r="D181" s="21" t="s">
        <v>160</v>
      </c>
      <c r="E181" s="24"/>
      <c r="F181" s="19" t="n">
        <f aca="false">F182</f>
        <v>1</v>
      </c>
      <c r="G181" s="19" t="n">
        <f aca="false">G182</f>
        <v>485</v>
      </c>
      <c r="H181" s="19" t="n">
        <f aca="false">H182</f>
        <v>44</v>
      </c>
    </row>
    <row r="182" customFormat="false" ht="30" hidden="false" customHeight="false" outlineLevel="0" collapsed="false">
      <c r="A182" s="23" t="s">
        <v>30</v>
      </c>
      <c r="B182" s="18" t="s">
        <v>15</v>
      </c>
      <c r="C182" s="18" t="s">
        <v>87</v>
      </c>
      <c r="D182" s="21" t="s">
        <v>160</v>
      </c>
      <c r="E182" s="18" t="n">
        <v>200</v>
      </c>
      <c r="F182" s="19" t="n">
        <f aca="false">F183</f>
        <v>1</v>
      </c>
      <c r="G182" s="19" t="n">
        <f aca="false">G183</f>
        <v>485</v>
      </c>
      <c r="H182" s="19" t="n">
        <f aca="false">H183</f>
        <v>44</v>
      </c>
    </row>
    <row r="183" customFormat="false" ht="30" hidden="false" customHeight="false" outlineLevel="0" collapsed="false">
      <c r="A183" s="23" t="s">
        <v>32</v>
      </c>
      <c r="B183" s="18" t="s">
        <v>15</v>
      </c>
      <c r="C183" s="18" t="s">
        <v>87</v>
      </c>
      <c r="D183" s="21" t="s">
        <v>160</v>
      </c>
      <c r="E183" s="18" t="n">
        <v>240</v>
      </c>
      <c r="F183" s="19" t="n">
        <f aca="false">Ведомственная!G161</f>
        <v>1</v>
      </c>
      <c r="G183" s="19" t="n">
        <f aca="false">Ведомственная!H161</f>
        <v>485</v>
      </c>
      <c r="H183" s="19" t="n">
        <f aca="false">Ведомственная!I161</f>
        <v>44</v>
      </c>
    </row>
    <row r="184" customFormat="false" ht="30" hidden="false" customHeight="false" outlineLevel="0" collapsed="false">
      <c r="A184" s="23" t="s">
        <v>161</v>
      </c>
      <c r="B184" s="18" t="s">
        <v>15</v>
      </c>
      <c r="C184" s="18" t="s">
        <v>87</v>
      </c>
      <c r="D184" s="21" t="s">
        <v>162</v>
      </c>
      <c r="E184" s="18"/>
      <c r="F184" s="19" t="n">
        <f aca="false">F185</f>
        <v>657</v>
      </c>
      <c r="G184" s="19" t="n">
        <f aca="false">G185</f>
        <v>0</v>
      </c>
      <c r="H184" s="19" t="n">
        <f aca="false">H185</f>
        <v>0</v>
      </c>
    </row>
    <row r="185" customFormat="false" ht="30" hidden="false" customHeight="false" outlineLevel="0" collapsed="false">
      <c r="A185" s="23" t="s">
        <v>163</v>
      </c>
      <c r="B185" s="18" t="s">
        <v>15</v>
      </c>
      <c r="C185" s="18" t="s">
        <v>87</v>
      </c>
      <c r="D185" s="21" t="s">
        <v>164</v>
      </c>
      <c r="E185" s="18"/>
      <c r="F185" s="19" t="n">
        <f aca="false">F186</f>
        <v>657</v>
      </c>
      <c r="G185" s="19" t="n">
        <f aca="false">G186</f>
        <v>0</v>
      </c>
      <c r="H185" s="19" t="n">
        <f aca="false">H186</f>
        <v>0</v>
      </c>
    </row>
    <row r="186" customFormat="false" ht="30" hidden="false" customHeight="false" outlineLevel="0" collapsed="false">
      <c r="A186" s="23" t="s">
        <v>30</v>
      </c>
      <c r="B186" s="18" t="s">
        <v>15</v>
      </c>
      <c r="C186" s="18" t="s">
        <v>87</v>
      </c>
      <c r="D186" s="21" t="s">
        <v>164</v>
      </c>
      <c r="E186" s="18" t="s">
        <v>31</v>
      </c>
      <c r="F186" s="19" t="n">
        <f aca="false">F187</f>
        <v>657</v>
      </c>
      <c r="G186" s="19" t="n">
        <f aca="false">G187</f>
        <v>0</v>
      </c>
      <c r="H186" s="19" t="n">
        <f aca="false">H187</f>
        <v>0</v>
      </c>
    </row>
    <row r="187" customFormat="false" ht="30" hidden="false" customHeight="false" outlineLevel="0" collapsed="false">
      <c r="A187" s="23" t="s">
        <v>32</v>
      </c>
      <c r="B187" s="18" t="s">
        <v>15</v>
      </c>
      <c r="C187" s="18" t="s">
        <v>87</v>
      </c>
      <c r="D187" s="21" t="s">
        <v>164</v>
      </c>
      <c r="E187" s="18" t="s">
        <v>33</v>
      </c>
      <c r="F187" s="19" t="n">
        <f aca="false">Ведомственная!G165</f>
        <v>657</v>
      </c>
      <c r="G187" s="19" t="n">
        <f aca="false">Ведомственная!H165</f>
        <v>0</v>
      </c>
      <c r="H187" s="19" t="n">
        <f aca="false">Ведомственная!I165</f>
        <v>0</v>
      </c>
    </row>
    <row r="188" customFormat="false" ht="30" hidden="false" customHeight="false" outlineLevel="0" collapsed="false">
      <c r="A188" s="20" t="s">
        <v>165</v>
      </c>
      <c r="B188" s="18" t="s">
        <v>15</v>
      </c>
      <c r="C188" s="18" t="s">
        <v>87</v>
      </c>
      <c r="D188" s="21" t="s">
        <v>166</v>
      </c>
      <c r="E188" s="18"/>
      <c r="F188" s="19" t="n">
        <f aca="false">F189</f>
        <v>46989.8</v>
      </c>
      <c r="G188" s="19" t="n">
        <f aca="false">G189</f>
        <v>47130.8</v>
      </c>
      <c r="H188" s="19" t="n">
        <f aca="false">H189</f>
        <v>48130.8</v>
      </c>
    </row>
    <row r="189" customFormat="false" ht="75" hidden="false" customHeight="false" outlineLevel="0" collapsed="false">
      <c r="A189" s="20" t="s">
        <v>167</v>
      </c>
      <c r="B189" s="18" t="s">
        <v>15</v>
      </c>
      <c r="C189" s="18" t="s">
        <v>87</v>
      </c>
      <c r="D189" s="21" t="s">
        <v>168</v>
      </c>
      <c r="E189" s="18"/>
      <c r="F189" s="19" t="n">
        <f aca="false">F190</f>
        <v>46989.8</v>
      </c>
      <c r="G189" s="19" t="n">
        <f aca="false">G190</f>
        <v>47130.8</v>
      </c>
      <c r="H189" s="19" t="n">
        <f aca="false">H190</f>
        <v>48130.8</v>
      </c>
    </row>
    <row r="190" customFormat="false" ht="45" hidden="false" customHeight="false" outlineLevel="0" collapsed="false">
      <c r="A190" s="20" t="s">
        <v>169</v>
      </c>
      <c r="B190" s="18" t="s">
        <v>15</v>
      </c>
      <c r="C190" s="18" t="s">
        <v>87</v>
      </c>
      <c r="D190" s="21" t="s">
        <v>170</v>
      </c>
      <c r="E190" s="18"/>
      <c r="F190" s="19" t="n">
        <f aca="false">F191</f>
        <v>46989.8</v>
      </c>
      <c r="G190" s="19" t="n">
        <f aca="false">G191</f>
        <v>47130.8</v>
      </c>
      <c r="H190" s="19" t="n">
        <f aca="false">H191</f>
        <v>48130.8</v>
      </c>
    </row>
    <row r="191" customFormat="false" ht="45" hidden="false" customHeight="false" outlineLevel="0" collapsed="false">
      <c r="A191" s="29" t="s">
        <v>171</v>
      </c>
      <c r="B191" s="18" t="s">
        <v>15</v>
      </c>
      <c r="C191" s="18" t="s">
        <v>87</v>
      </c>
      <c r="D191" s="21" t="s">
        <v>172</v>
      </c>
      <c r="E191" s="24"/>
      <c r="F191" s="19" t="n">
        <f aca="false">F192</f>
        <v>46989.8</v>
      </c>
      <c r="G191" s="19" t="n">
        <f aca="false">G192</f>
        <v>47130.8</v>
      </c>
      <c r="H191" s="19" t="n">
        <f aca="false">H192</f>
        <v>48130.8</v>
      </c>
    </row>
    <row r="192" customFormat="false" ht="30" hidden="false" customHeight="false" outlineLevel="0" collapsed="false">
      <c r="A192" s="23" t="s">
        <v>119</v>
      </c>
      <c r="B192" s="18" t="s">
        <v>15</v>
      </c>
      <c r="C192" s="18" t="s">
        <v>87</v>
      </c>
      <c r="D192" s="21" t="s">
        <v>172</v>
      </c>
      <c r="E192" s="18" t="s">
        <v>120</v>
      </c>
      <c r="F192" s="19" t="n">
        <f aca="false">F193</f>
        <v>46989.8</v>
      </c>
      <c r="G192" s="19" t="n">
        <f aca="false">G193</f>
        <v>47130.8</v>
      </c>
      <c r="H192" s="19" t="n">
        <f aca="false">H193</f>
        <v>48130.8</v>
      </c>
    </row>
    <row r="193" customFormat="false" ht="15" hidden="false" customHeight="false" outlineLevel="0" collapsed="false">
      <c r="A193" s="23" t="s">
        <v>121</v>
      </c>
      <c r="B193" s="18" t="s">
        <v>15</v>
      </c>
      <c r="C193" s="18" t="s">
        <v>87</v>
      </c>
      <c r="D193" s="21" t="s">
        <v>172</v>
      </c>
      <c r="E193" s="18" t="s">
        <v>122</v>
      </c>
      <c r="F193" s="19" t="n">
        <f aca="false">Ведомственная!G171</f>
        <v>46989.8</v>
      </c>
      <c r="G193" s="19" t="n">
        <f aca="false">Ведомственная!H171</f>
        <v>47130.8</v>
      </c>
      <c r="H193" s="19" t="n">
        <f aca="false">Ведомственная!I171</f>
        <v>48130.8</v>
      </c>
    </row>
    <row r="194" customFormat="false" ht="15" hidden="false" customHeight="false" outlineLevel="0" collapsed="false">
      <c r="A194" s="20" t="s">
        <v>173</v>
      </c>
      <c r="B194" s="18" t="s">
        <v>15</v>
      </c>
      <c r="C194" s="18" t="s">
        <v>87</v>
      </c>
      <c r="D194" s="21" t="s">
        <v>174</v>
      </c>
      <c r="E194" s="18"/>
      <c r="F194" s="19" t="n">
        <f aca="false">F195</f>
        <v>28</v>
      </c>
      <c r="G194" s="19" t="n">
        <f aca="false">G195</f>
        <v>0</v>
      </c>
      <c r="H194" s="19" t="n">
        <f aca="false">H195</f>
        <v>0</v>
      </c>
    </row>
    <row r="195" customFormat="false" ht="15" hidden="false" customHeight="false" outlineLevel="0" collapsed="false">
      <c r="A195" s="23" t="s">
        <v>175</v>
      </c>
      <c r="B195" s="18" t="s">
        <v>15</v>
      </c>
      <c r="C195" s="18" t="s">
        <v>87</v>
      </c>
      <c r="D195" s="21" t="s">
        <v>176</v>
      </c>
      <c r="E195" s="18"/>
      <c r="F195" s="19" t="n">
        <f aca="false">F196</f>
        <v>28</v>
      </c>
      <c r="G195" s="19" t="n">
        <f aca="false">G196</f>
        <v>0</v>
      </c>
      <c r="H195" s="19" t="n">
        <f aca="false">H196</f>
        <v>0</v>
      </c>
    </row>
    <row r="196" customFormat="false" ht="15" hidden="false" customHeight="false" outlineLevel="0" collapsed="false">
      <c r="A196" s="25" t="s">
        <v>58</v>
      </c>
      <c r="B196" s="18" t="s">
        <v>15</v>
      </c>
      <c r="C196" s="18" t="s">
        <v>87</v>
      </c>
      <c r="D196" s="21" t="s">
        <v>176</v>
      </c>
      <c r="E196" s="18" t="s">
        <v>59</v>
      </c>
      <c r="F196" s="19" t="n">
        <f aca="false">F197</f>
        <v>28</v>
      </c>
      <c r="G196" s="19" t="n">
        <f aca="false">G197</f>
        <v>0</v>
      </c>
      <c r="H196" s="19" t="n">
        <f aca="false">H197</f>
        <v>0</v>
      </c>
    </row>
    <row r="197" customFormat="false" ht="15" hidden="false" customHeight="false" outlineLevel="0" collapsed="false">
      <c r="A197" s="23" t="s">
        <v>60</v>
      </c>
      <c r="B197" s="18" t="s">
        <v>15</v>
      </c>
      <c r="C197" s="18" t="s">
        <v>87</v>
      </c>
      <c r="D197" s="21" t="s">
        <v>176</v>
      </c>
      <c r="E197" s="18" t="s">
        <v>61</v>
      </c>
      <c r="F197" s="19" t="n">
        <f aca="false">Ведомственная!G175</f>
        <v>28</v>
      </c>
      <c r="G197" s="19" t="n">
        <f aca="false">Ведомственная!H175</f>
        <v>0</v>
      </c>
      <c r="H197" s="19" t="n">
        <f aca="false">Ведомственная!I175</f>
        <v>0</v>
      </c>
    </row>
    <row r="198" customFormat="false" ht="15.6" hidden="false" customHeight="false" outlineLevel="0" collapsed="false">
      <c r="A198" s="14" t="s">
        <v>177</v>
      </c>
      <c r="B198" s="15" t="s">
        <v>37</v>
      </c>
      <c r="C198" s="15"/>
      <c r="D198" s="15"/>
      <c r="E198" s="15"/>
      <c r="F198" s="16" t="n">
        <f aca="false">F199+F208</f>
        <v>5002</v>
      </c>
      <c r="G198" s="16" t="n">
        <f aca="false">G199+G208</f>
        <v>5002</v>
      </c>
      <c r="H198" s="16" t="n">
        <f aca="false">H199+H208</f>
        <v>5002</v>
      </c>
    </row>
    <row r="199" customFormat="false" ht="15" hidden="false" customHeight="false" outlineLevel="0" collapsed="false">
      <c r="A199" s="17" t="s">
        <v>178</v>
      </c>
      <c r="B199" s="18" t="s">
        <v>37</v>
      </c>
      <c r="C199" s="18" t="s">
        <v>17</v>
      </c>
      <c r="D199" s="18"/>
      <c r="E199" s="18"/>
      <c r="F199" s="19" t="n">
        <f aca="false">F200</f>
        <v>4802</v>
      </c>
      <c r="G199" s="19" t="n">
        <f aca="false">G200</f>
        <v>4802</v>
      </c>
      <c r="H199" s="19" t="n">
        <f aca="false">H200</f>
        <v>4802</v>
      </c>
    </row>
    <row r="200" customFormat="false" ht="45" hidden="false" customHeight="false" outlineLevel="0" collapsed="false">
      <c r="A200" s="20" t="s">
        <v>64</v>
      </c>
      <c r="B200" s="18" t="s">
        <v>37</v>
      </c>
      <c r="C200" s="18" t="s">
        <v>17</v>
      </c>
      <c r="D200" s="21" t="s">
        <v>65</v>
      </c>
      <c r="E200" s="18"/>
      <c r="F200" s="19" t="n">
        <f aca="false">F201</f>
        <v>4802</v>
      </c>
      <c r="G200" s="19" t="n">
        <f aca="false">G201</f>
        <v>4802</v>
      </c>
      <c r="H200" s="19" t="n">
        <f aca="false">H201</f>
        <v>4802</v>
      </c>
    </row>
    <row r="201" customFormat="false" ht="15" hidden="false" customHeight="false" outlineLevel="0" collapsed="false">
      <c r="A201" s="20" t="s">
        <v>125</v>
      </c>
      <c r="B201" s="18" t="s">
        <v>37</v>
      </c>
      <c r="C201" s="18" t="s">
        <v>17</v>
      </c>
      <c r="D201" s="21" t="s">
        <v>156</v>
      </c>
      <c r="E201" s="18"/>
      <c r="F201" s="19" t="n">
        <f aca="false">F202</f>
        <v>4802</v>
      </c>
      <c r="G201" s="19" t="n">
        <f aca="false">G202</f>
        <v>4802</v>
      </c>
      <c r="H201" s="19" t="n">
        <f aca="false">H202</f>
        <v>4802</v>
      </c>
    </row>
    <row r="202" customFormat="false" ht="30" hidden="false" customHeight="false" outlineLevel="0" collapsed="false">
      <c r="A202" s="22" t="s">
        <v>179</v>
      </c>
      <c r="B202" s="18" t="s">
        <v>37</v>
      </c>
      <c r="C202" s="18" t="s">
        <v>17</v>
      </c>
      <c r="D202" s="21" t="s">
        <v>180</v>
      </c>
      <c r="E202" s="18"/>
      <c r="F202" s="19" t="n">
        <f aca="false">F203</f>
        <v>4802</v>
      </c>
      <c r="G202" s="19" t="n">
        <f aca="false">G203</f>
        <v>4802</v>
      </c>
      <c r="H202" s="19" t="n">
        <f aca="false">H203</f>
        <v>4802</v>
      </c>
    </row>
    <row r="203" customFormat="false" ht="30" hidden="false" customHeight="false" outlineLevel="0" collapsed="false">
      <c r="A203" s="20" t="s">
        <v>181</v>
      </c>
      <c r="B203" s="18" t="s">
        <v>37</v>
      </c>
      <c r="C203" s="18" t="s">
        <v>17</v>
      </c>
      <c r="D203" s="21" t="s">
        <v>182</v>
      </c>
      <c r="E203" s="18"/>
      <c r="F203" s="19" t="n">
        <f aca="false">F204+F206</f>
        <v>4802</v>
      </c>
      <c r="G203" s="19" t="n">
        <f aca="false">G204+G206</f>
        <v>4802</v>
      </c>
      <c r="H203" s="19" t="n">
        <f aca="false">H204+H206</f>
        <v>4802</v>
      </c>
    </row>
    <row r="204" customFormat="false" ht="60" hidden="false" customHeight="false" outlineLevel="0" collapsed="false">
      <c r="A204" s="23" t="s">
        <v>22</v>
      </c>
      <c r="B204" s="18" t="s">
        <v>37</v>
      </c>
      <c r="C204" s="18" t="s">
        <v>17</v>
      </c>
      <c r="D204" s="21" t="s">
        <v>182</v>
      </c>
      <c r="E204" s="18" t="s">
        <v>23</v>
      </c>
      <c r="F204" s="19" t="n">
        <f aca="false">F205</f>
        <v>4422.2</v>
      </c>
      <c r="G204" s="19" t="n">
        <f aca="false">G205</f>
        <v>4422.2</v>
      </c>
      <c r="H204" s="19" t="n">
        <f aca="false">H205</f>
        <v>4422.2</v>
      </c>
    </row>
    <row r="205" customFormat="false" ht="30" hidden="false" customHeight="false" outlineLevel="0" collapsed="false">
      <c r="A205" s="23" t="s">
        <v>24</v>
      </c>
      <c r="B205" s="18" t="s">
        <v>37</v>
      </c>
      <c r="C205" s="18" t="s">
        <v>17</v>
      </c>
      <c r="D205" s="21" t="s">
        <v>182</v>
      </c>
      <c r="E205" s="18" t="s">
        <v>25</v>
      </c>
      <c r="F205" s="19" t="n">
        <f aca="false">Ведомственная!G183</f>
        <v>4422.2</v>
      </c>
      <c r="G205" s="19" t="n">
        <f aca="false">Ведомственная!H183</f>
        <v>4422.2</v>
      </c>
      <c r="H205" s="19" t="n">
        <f aca="false">Ведомственная!I183</f>
        <v>4422.2</v>
      </c>
    </row>
    <row r="206" customFormat="false" ht="30" hidden="false" customHeight="false" outlineLevel="0" collapsed="false">
      <c r="A206" s="23" t="s">
        <v>30</v>
      </c>
      <c r="B206" s="18" t="s">
        <v>37</v>
      </c>
      <c r="C206" s="18" t="s">
        <v>17</v>
      </c>
      <c r="D206" s="21" t="s">
        <v>182</v>
      </c>
      <c r="E206" s="18" t="s">
        <v>31</v>
      </c>
      <c r="F206" s="19" t="n">
        <f aca="false">F207</f>
        <v>379.8</v>
      </c>
      <c r="G206" s="19" t="n">
        <f aca="false">G207</f>
        <v>379.8</v>
      </c>
      <c r="H206" s="19" t="n">
        <f aca="false">H207</f>
        <v>379.8</v>
      </c>
    </row>
    <row r="207" customFormat="false" ht="30" hidden="false" customHeight="false" outlineLevel="0" collapsed="false">
      <c r="A207" s="23" t="s">
        <v>32</v>
      </c>
      <c r="B207" s="18" t="s">
        <v>37</v>
      </c>
      <c r="C207" s="18" t="s">
        <v>17</v>
      </c>
      <c r="D207" s="21" t="s">
        <v>182</v>
      </c>
      <c r="E207" s="18" t="s">
        <v>33</v>
      </c>
      <c r="F207" s="19" t="n">
        <f aca="false">Ведомственная!G185</f>
        <v>379.8</v>
      </c>
      <c r="G207" s="19" t="n">
        <f aca="false">Ведомственная!H185</f>
        <v>379.8</v>
      </c>
      <c r="H207" s="19" t="n">
        <f aca="false">Ведомственная!I185</f>
        <v>379.8</v>
      </c>
    </row>
    <row r="208" customFormat="false" ht="15" hidden="false" customHeight="false" outlineLevel="0" collapsed="false">
      <c r="A208" s="17" t="s">
        <v>183</v>
      </c>
      <c r="B208" s="18" t="s">
        <v>37</v>
      </c>
      <c r="C208" s="18" t="s">
        <v>47</v>
      </c>
      <c r="D208" s="18"/>
      <c r="E208" s="18"/>
      <c r="F208" s="19" t="n">
        <f aca="false">F209</f>
        <v>200</v>
      </c>
      <c r="G208" s="19" t="n">
        <f aca="false">G209</f>
        <v>200</v>
      </c>
      <c r="H208" s="19" t="n">
        <f aca="false">H209</f>
        <v>200</v>
      </c>
    </row>
    <row r="209" customFormat="false" ht="30" hidden="false" customHeight="false" outlineLevel="0" collapsed="false">
      <c r="A209" s="20" t="s">
        <v>38</v>
      </c>
      <c r="B209" s="18" t="s">
        <v>37</v>
      </c>
      <c r="C209" s="18" t="s">
        <v>47</v>
      </c>
      <c r="D209" s="21" t="s">
        <v>39</v>
      </c>
      <c r="E209" s="18"/>
      <c r="F209" s="19" t="n">
        <f aca="false">F210</f>
        <v>200</v>
      </c>
      <c r="G209" s="19" t="n">
        <f aca="false">G210</f>
        <v>200</v>
      </c>
      <c r="H209" s="19" t="n">
        <f aca="false">H210</f>
        <v>200</v>
      </c>
    </row>
    <row r="210" customFormat="false" ht="15" hidden="false" customHeight="false" outlineLevel="0" collapsed="false">
      <c r="A210" s="20" t="s">
        <v>40</v>
      </c>
      <c r="B210" s="18" t="s">
        <v>37</v>
      </c>
      <c r="C210" s="18" t="s">
        <v>47</v>
      </c>
      <c r="D210" s="21" t="s">
        <v>41</v>
      </c>
      <c r="E210" s="18"/>
      <c r="F210" s="19" t="n">
        <f aca="false">F211</f>
        <v>200</v>
      </c>
      <c r="G210" s="19" t="n">
        <f aca="false">G211</f>
        <v>200</v>
      </c>
      <c r="H210" s="19" t="n">
        <f aca="false">H211</f>
        <v>200</v>
      </c>
    </row>
    <row r="211" customFormat="false" ht="30" hidden="false" customHeight="false" outlineLevel="0" collapsed="false">
      <c r="A211" s="22" t="s">
        <v>184</v>
      </c>
      <c r="B211" s="18" t="s">
        <v>37</v>
      </c>
      <c r="C211" s="18" t="s">
        <v>47</v>
      </c>
      <c r="D211" s="26" t="s">
        <v>185</v>
      </c>
      <c r="E211" s="18"/>
      <c r="F211" s="19" t="n">
        <f aca="false">F212</f>
        <v>200</v>
      </c>
      <c r="G211" s="19" t="n">
        <f aca="false">G212</f>
        <v>200</v>
      </c>
      <c r="H211" s="19" t="n">
        <f aca="false">H212</f>
        <v>200</v>
      </c>
    </row>
    <row r="212" customFormat="false" ht="30" hidden="false" customHeight="false" outlineLevel="0" collapsed="false">
      <c r="A212" s="23" t="s">
        <v>30</v>
      </c>
      <c r="B212" s="18" t="s">
        <v>37</v>
      </c>
      <c r="C212" s="18" t="s">
        <v>47</v>
      </c>
      <c r="D212" s="26" t="s">
        <v>185</v>
      </c>
      <c r="E212" s="18" t="s">
        <v>31</v>
      </c>
      <c r="F212" s="19" t="n">
        <f aca="false">F213</f>
        <v>200</v>
      </c>
      <c r="G212" s="19" t="n">
        <f aca="false">G213</f>
        <v>200</v>
      </c>
      <c r="H212" s="19" t="n">
        <f aca="false">H213</f>
        <v>200</v>
      </c>
    </row>
    <row r="213" customFormat="false" ht="30" hidden="false" customHeight="false" outlineLevel="0" collapsed="false">
      <c r="A213" s="23" t="s">
        <v>32</v>
      </c>
      <c r="B213" s="18" t="s">
        <v>37</v>
      </c>
      <c r="C213" s="18" t="s">
        <v>47</v>
      </c>
      <c r="D213" s="26" t="s">
        <v>185</v>
      </c>
      <c r="E213" s="18" t="s">
        <v>33</v>
      </c>
      <c r="F213" s="19" t="n">
        <f aca="false">Ведомственная!G191</f>
        <v>200</v>
      </c>
      <c r="G213" s="19" t="n">
        <f aca="false">Ведомственная!H191</f>
        <v>200</v>
      </c>
      <c r="H213" s="19" t="n">
        <f aca="false">Ведомственная!I191</f>
        <v>200</v>
      </c>
    </row>
    <row r="214" customFormat="false" ht="31.2" hidden="false" customHeight="false" outlineLevel="0" collapsed="false">
      <c r="A214" s="56" t="s">
        <v>186</v>
      </c>
      <c r="B214" s="15" t="s">
        <v>17</v>
      </c>
      <c r="C214" s="15"/>
      <c r="D214" s="15"/>
      <c r="E214" s="15"/>
      <c r="F214" s="16" t="n">
        <f aca="false">F237+F215</f>
        <v>47313.1</v>
      </c>
      <c r="G214" s="16" t="n">
        <f aca="false">G237+G215</f>
        <v>47042</v>
      </c>
      <c r="H214" s="16" t="n">
        <f aca="false">H237+H215</f>
        <v>47342.8</v>
      </c>
    </row>
    <row r="215" customFormat="false" ht="30" hidden="false" customHeight="false" outlineLevel="0" collapsed="false">
      <c r="A215" s="23" t="s">
        <v>187</v>
      </c>
      <c r="B215" s="18" t="s">
        <v>17</v>
      </c>
      <c r="C215" s="18" t="s">
        <v>188</v>
      </c>
      <c r="D215" s="21"/>
      <c r="E215" s="18"/>
      <c r="F215" s="19" t="n">
        <f aca="false">F216</f>
        <v>42431.1</v>
      </c>
      <c r="G215" s="19" t="n">
        <f aca="false">G216</f>
        <v>41501.2</v>
      </c>
      <c r="H215" s="19" t="n">
        <f aca="false">H216</f>
        <v>41536</v>
      </c>
    </row>
    <row r="216" customFormat="false" ht="30" hidden="false" customHeight="false" outlineLevel="0" collapsed="false">
      <c r="A216" s="20" t="s">
        <v>111</v>
      </c>
      <c r="B216" s="18" t="s">
        <v>17</v>
      </c>
      <c r="C216" s="18" t="s">
        <v>188</v>
      </c>
      <c r="D216" s="21" t="s">
        <v>112</v>
      </c>
      <c r="E216" s="18"/>
      <c r="F216" s="19" t="n">
        <f aca="false">F232+F217+F227</f>
        <v>42431.1</v>
      </c>
      <c r="G216" s="19" t="n">
        <f aca="false">G232+G217+G227</f>
        <v>41501.2</v>
      </c>
      <c r="H216" s="19" t="n">
        <f aca="false">H232+H217+H227</f>
        <v>41536</v>
      </c>
    </row>
    <row r="217" customFormat="false" ht="60" hidden="false" customHeight="false" outlineLevel="0" collapsed="false">
      <c r="A217" s="23" t="s">
        <v>189</v>
      </c>
      <c r="B217" s="18" t="s">
        <v>17</v>
      </c>
      <c r="C217" s="18" t="s">
        <v>188</v>
      </c>
      <c r="D217" s="21" t="s">
        <v>190</v>
      </c>
      <c r="E217" s="18"/>
      <c r="F217" s="19" t="n">
        <f aca="false">F218</f>
        <v>1956.8</v>
      </c>
      <c r="G217" s="19" t="n">
        <f aca="false">G218</f>
        <v>2494.9</v>
      </c>
      <c r="H217" s="19" t="n">
        <f aca="false">H218</f>
        <v>2529.7</v>
      </c>
    </row>
    <row r="218" customFormat="false" ht="60" hidden="false" customHeight="false" outlineLevel="0" collapsed="false">
      <c r="A218" s="23" t="s">
        <v>191</v>
      </c>
      <c r="B218" s="18" t="s">
        <v>17</v>
      </c>
      <c r="C218" s="18" t="s">
        <v>188</v>
      </c>
      <c r="D218" s="21" t="s">
        <v>192</v>
      </c>
      <c r="E218" s="18"/>
      <c r="F218" s="19" t="n">
        <f aca="false">F222+F219</f>
        <v>1956.8</v>
      </c>
      <c r="G218" s="19" t="n">
        <f aca="false">G222+G219</f>
        <v>2494.9</v>
      </c>
      <c r="H218" s="19" t="n">
        <f aca="false">H222+H219</f>
        <v>2529.7</v>
      </c>
    </row>
    <row r="219" customFormat="false" ht="30" hidden="false" customHeight="false" outlineLevel="0" collapsed="false">
      <c r="A219" s="29" t="s">
        <v>193</v>
      </c>
      <c r="B219" s="18" t="s">
        <v>17</v>
      </c>
      <c r="C219" s="18" t="s">
        <v>188</v>
      </c>
      <c r="D219" s="21" t="s">
        <v>194</v>
      </c>
      <c r="E219" s="18"/>
      <c r="F219" s="19" t="n">
        <f aca="false">F220</f>
        <v>117</v>
      </c>
      <c r="G219" s="19" t="n">
        <f aca="false">G220</f>
        <v>858</v>
      </c>
      <c r="H219" s="19" t="n">
        <f aca="false">H220</f>
        <v>858</v>
      </c>
    </row>
    <row r="220" customFormat="false" ht="30" hidden="false" customHeight="false" outlineLevel="0" collapsed="false">
      <c r="A220" s="23" t="s">
        <v>30</v>
      </c>
      <c r="B220" s="18" t="s">
        <v>17</v>
      </c>
      <c r="C220" s="18" t="s">
        <v>188</v>
      </c>
      <c r="D220" s="21" t="s">
        <v>194</v>
      </c>
      <c r="E220" s="18" t="s">
        <v>31</v>
      </c>
      <c r="F220" s="19" t="n">
        <f aca="false">F221</f>
        <v>117</v>
      </c>
      <c r="G220" s="19" t="n">
        <f aca="false">G221</f>
        <v>858</v>
      </c>
      <c r="H220" s="19" t="n">
        <f aca="false">H221</f>
        <v>858</v>
      </c>
    </row>
    <row r="221" customFormat="false" ht="30" hidden="false" customHeight="false" outlineLevel="0" collapsed="false">
      <c r="A221" s="23" t="s">
        <v>32</v>
      </c>
      <c r="B221" s="18" t="s">
        <v>17</v>
      </c>
      <c r="C221" s="18" t="s">
        <v>188</v>
      </c>
      <c r="D221" s="21" t="s">
        <v>194</v>
      </c>
      <c r="E221" s="18" t="s">
        <v>33</v>
      </c>
      <c r="F221" s="19" t="n">
        <f aca="false">Ведомственная!G199</f>
        <v>117</v>
      </c>
      <c r="G221" s="19" t="n">
        <f aca="false">Ведомственная!H199</f>
        <v>858</v>
      </c>
      <c r="H221" s="19" t="n">
        <f aca="false">Ведомственная!I199</f>
        <v>858</v>
      </c>
    </row>
    <row r="222" customFormat="false" ht="30" hidden="false" customHeight="false" outlineLevel="0" collapsed="false">
      <c r="A222" s="32" t="s">
        <v>195</v>
      </c>
      <c r="B222" s="18" t="s">
        <v>17</v>
      </c>
      <c r="C222" s="18" t="s">
        <v>188</v>
      </c>
      <c r="D222" s="21" t="s">
        <v>196</v>
      </c>
      <c r="E222" s="18"/>
      <c r="F222" s="19" t="n">
        <f aca="false">F223+F225</f>
        <v>1839.8</v>
      </c>
      <c r="G222" s="19" t="n">
        <f aca="false">G223+G225</f>
        <v>1636.9</v>
      </c>
      <c r="H222" s="19" t="n">
        <f aca="false">H223+H225</f>
        <v>1671.7</v>
      </c>
    </row>
    <row r="223" customFormat="false" ht="30" hidden="false" customHeight="false" outlineLevel="0" collapsed="false">
      <c r="A223" s="23" t="s">
        <v>30</v>
      </c>
      <c r="B223" s="18" t="s">
        <v>17</v>
      </c>
      <c r="C223" s="18" t="s">
        <v>188</v>
      </c>
      <c r="D223" s="21" t="s">
        <v>196</v>
      </c>
      <c r="E223" s="18" t="s">
        <v>31</v>
      </c>
      <c r="F223" s="19" t="n">
        <f aca="false">F224</f>
        <v>1735.8</v>
      </c>
      <c r="G223" s="19" t="n">
        <f aca="false">G224</f>
        <v>1532.9</v>
      </c>
      <c r="H223" s="19" t="n">
        <f aca="false">H224</f>
        <v>1567.7</v>
      </c>
    </row>
    <row r="224" customFormat="false" ht="30" hidden="false" customHeight="false" outlineLevel="0" collapsed="false">
      <c r="A224" s="23" t="s">
        <v>32</v>
      </c>
      <c r="B224" s="18" t="s">
        <v>17</v>
      </c>
      <c r="C224" s="18" t="s">
        <v>188</v>
      </c>
      <c r="D224" s="21" t="s">
        <v>196</v>
      </c>
      <c r="E224" s="18" t="s">
        <v>33</v>
      </c>
      <c r="F224" s="24" t="n">
        <f aca="false">Ведомственная!G202</f>
        <v>1735.8</v>
      </c>
      <c r="G224" s="24" t="n">
        <f aca="false">Ведомственная!H202</f>
        <v>1532.9</v>
      </c>
      <c r="H224" s="24" t="n">
        <f aca="false">Ведомственная!I202</f>
        <v>1567.7</v>
      </c>
    </row>
    <row r="225" customFormat="false" ht="15" hidden="false" customHeight="false" outlineLevel="0" collapsed="false">
      <c r="A225" s="23" t="s">
        <v>58</v>
      </c>
      <c r="B225" s="18" t="s">
        <v>17</v>
      </c>
      <c r="C225" s="18" t="s">
        <v>188</v>
      </c>
      <c r="D225" s="21" t="s">
        <v>196</v>
      </c>
      <c r="E225" s="18" t="s">
        <v>59</v>
      </c>
      <c r="F225" s="19" t="n">
        <f aca="false">F226</f>
        <v>104</v>
      </c>
      <c r="G225" s="19" t="n">
        <f aca="false">G226</f>
        <v>104</v>
      </c>
      <c r="H225" s="19" t="n">
        <f aca="false">H226</f>
        <v>104</v>
      </c>
    </row>
    <row r="226" customFormat="false" ht="15" hidden="false" customHeight="false" outlineLevel="0" collapsed="false">
      <c r="A226" s="25" t="s">
        <v>62</v>
      </c>
      <c r="B226" s="18" t="s">
        <v>17</v>
      </c>
      <c r="C226" s="18" t="s">
        <v>188</v>
      </c>
      <c r="D226" s="21" t="s">
        <v>196</v>
      </c>
      <c r="E226" s="18" t="s">
        <v>63</v>
      </c>
      <c r="F226" s="19" t="n">
        <f aca="false">Ведомственная!G204</f>
        <v>104</v>
      </c>
      <c r="G226" s="19" t="n">
        <f aca="false">Ведомственная!H204</f>
        <v>104</v>
      </c>
      <c r="H226" s="19" t="n">
        <f aca="false">Ведомственная!I204</f>
        <v>104</v>
      </c>
    </row>
    <row r="227" customFormat="false" ht="45" hidden="false" customHeight="false" outlineLevel="0" collapsed="false">
      <c r="A227" s="23" t="s">
        <v>197</v>
      </c>
      <c r="B227" s="18" t="s">
        <v>17</v>
      </c>
      <c r="C227" s="18" t="s">
        <v>188</v>
      </c>
      <c r="D227" s="21" t="s">
        <v>198</v>
      </c>
      <c r="E227" s="18"/>
      <c r="F227" s="19" t="n">
        <f aca="false">F228</f>
        <v>1263.6</v>
      </c>
      <c r="G227" s="19" t="n">
        <f aca="false">G228</f>
        <v>750</v>
      </c>
      <c r="H227" s="19" t="n">
        <f aca="false">H228</f>
        <v>750</v>
      </c>
    </row>
    <row r="228" customFormat="false" ht="90" hidden="false" customHeight="false" outlineLevel="0" collapsed="false">
      <c r="A228" s="23" t="s">
        <v>199</v>
      </c>
      <c r="B228" s="18" t="s">
        <v>17</v>
      </c>
      <c r="C228" s="18" t="s">
        <v>188</v>
      </c>
      <c r="D228" s="21" t="s">
        <v>200</v>
      </c>
      <c r="E228" s="18"/>
      <c r="F228" s="19" t="n">
        <f aca="false">F229</f>
        <v>1263.6</v>
      </c>
      <c r="G228" s="19" t="n">
        <f aca="false">G229</f>
        <v>750</v>
      </c>
      <c r="H228" s="19" t="n">
        <f aca="false">H229</f>
        <v>750</v>
      </c>
    </row>
    <row r="229" customFormat="false" ht="45" hidden="false" customHeight="false" outlineLevel="0" collapsed="false">
      <c r="A229" s="29" t="s">
        <v>201</v>
      </c>
      <c r="B229" s="18" t="s">
        <v>17</v>
      </c>
      <c r="C229" s="18" t="s">
        <v>188</v>
      </c>
      <c r="D229" s="21" t="s">
        <v>202</v>
      </c>
      <c r="E229" s="18"/>
      <c r="F229" s="19" t="n">
        <f aca="false">F230</f>
        <v>1263.6</v>
      </c>
      <c r="G229" s="19" t="n">
        <f aca="false">G230</f>
        <v>750</v>
      </c>
      <c r="H229" s="19" t="n">
        <f aca="false">H230</f>
        <v>750</v>
      </c>
    </row>
    <row r="230" customFormat="false" ht="30" hidden="false" customHeight="false" outlineLevel="0" collapsed="false">
      <c r="A230" s="23" t="s">
        <v>30</v>
      </c>
      <c r="B230" s="18" t="s">
        <v>17</v>
      </c>
      <c r="C230" s="18" t="s">
        <v>188</v>
      </c>
      <c r="D230" s="21" t="s">
        <v>202</v>
      </c>
      <c r="E230" s="18" t="s">
        <v>31</v>
      </c>
      <c r="F230" s="19" t="n">
        <f aca="false">F231</f>
        <v>1263.6</v>
      </c>
      <c r="G230" s="19" t="n">
        <f aca="false">G231</f>
        <v>750</v>
      </c>
      <c r="H230" s="19" t="n">
        <f aca="false">H231</f>
        <v>750</v>
      </c>
    </row>
    <row r="231" customFormat="false" ht="30" hidden="false" customHeight="false" outlineLevel="0" collapsed="false">
      <c r="A231" s="23" t="s">
        <v>32</v>
      </c>
      <c r="B231" s="18" t="s">
        <v>17</v>
      </c>
      <c r="C231" s="18" t="s">
        <v>188</v>
      </c>
      <c r="D231" s="21" t="s">
        <v>202</v>
      </c>
      <c r="E231" s="18" t="s">
        <v>33</v>
      </c>
      <c r="F231" s="19" t="n">
        <f aca="false">Ведомственная!G209</f>
        <v>1263.6</v>
      </c>
      <c r="G231" s="19" t="n">
        <f aca="false">Ведомственная!H209</f>
        <v>750</v>
      </c>
      <c r="H231" s="19" t="n">
        <f aca="false">Ведомственная!I209</f>
        <v>750</v>
      </c>
    </row>
    <row r="232" customFormat="false" ht="15" hidden="false" customHeight="false" outlineLevel="0" collapsed="false">
      <c r="A232" s="29" t="s">
        <v>125</v>
      </c>
      <c r="B232" s="18" t="s">
        <v>17</v>
      </c>
      <c r="C232" s="18" t="s">
        <v>188</v>
      </c>
      <c r="D232" s="21" t="s">
        <v>126</v>
      </c>
      <c r="E232" s="18"/>
      <c r="F232" s="19" t="n">
        <f aca="false">F233</f>
        <v>39210.7</v>
      </c>
      <c r="G232" s="19" t="n">
        <f aca="false">G233</f>
        <v>38256.3</v>
      </c>
      <c r="H232" s="19" t="n">
        <f aca="false">H233</f>
        <v>38256.3</v>
      </c>
    </row>
    <row r="233" customFormat="false" ht="30" hidden="false" customHeight="false" outlineLevel="0" collapsed="false">
      <c r="A233" s="29" t="s">
        <v>42</v>
      </c>
      <c r="B233" s="18" t="s">
        <v>17</v>
      </c>
      <c r="C233" s="18" t="s">
        <v>188</v>
      </c>
      <c r="D233" s="21" t="s">
        <v>127</v>
      </c>
      <c r="E233" s="18"/>
      <c r="F233" s="19" t="n">
        <f aca="false">F234</f>
        <v>39210.7</v>
      </c>
      <c r="G233" s="19" t="n">
        <f aca="false">G234</f>
        <v>38256.3</v>
      </c>
      <c r="H233" s="19" t="n">
        <f aca="false">H234</f>
        <v>38256.3</v>
      </c>
    </row>
    <row r="234" customFormat="false" ht="30" hidden="false" customHeight="false" outlineLevel="0" collapsed="false">
      <c r="A234" s="31" t="s">
        <v>128</v>
      </c>
      <c r="B234" s="18" t="s">
        <v>17</v>
      </c>
      <c r="C234" s="18" t="s">
        <v>188</v>
      </c>
      <c r="D234" s="21" t="s">
        <v>129</v>
      </c>
      <c r="E234" s="18"/>
      <c r="F234" s="19" t="n">
        <f aca="false">F235</f>
        <v>39210.7</v>
      </c>
      <c r="G234" s="19" t="n">
        <f aca="false">G235</f>
        <v>38256.3</v>
      </c>
      <c r="H234" s="19" t="n">
        <f aca="false">H235</f>
        <v>38256.3</v>
      </c>
    </row>
    <row r="235" customFormat="false" ht="60" hidden="false" customHeight="false" outlineLevel="0" collapsed="false">
      <c r="A235" s="23" t="s">
        <v>22</v>
      </c>
      <c r="B235" s="18" t="s">
        <v>17</v>
      </c>
      <c r="C235" s="18" t="s">
        <v>188</v>
      </c>
      <c r="D235" s="21" t="s">
        <v>129</v>
      </c>
      <c r="E235" s="18" t="s">
        <v>23</v>
      </c>
      <c r="F235" s="19" t="n">
        <f aca="false">F236</f>
        <v>39210.7</v>
      </c>
      <c r="G235" s="19" t="n">
        <f aca="false">G236</f>
        <v>38256.3</v>
      </c>
      <c r="H235" s="19" t="n">
        <f aca="false">H236</f>
        <v>38256.3</v>
      </c>
    </row>
    <row r="236" customFormat="false" ht="15" hidden="false" customHeight="false" outlineLevel="0" collapsed="false">
      <c r="A236" s="23" t="s">
        <v>104</v>
      </c>
      <c r="B236" s="18" t="s">
        <v>17</v>
      </c>
      <c r="C236" s="18" t="s">
        <v>188</v>
      </c>
      <c r="D236" s="21" t="s">
        <v>129</v>
      </c>
      <c r="E236" s="18" t="s">
        <v>13</v>
      </c>
      <c r="F236" s="19" t="n">
        <f aca="false">Ведомственная!G214</f>
        <v>39210.7</v>
      </c>
      <c r="G236" s="19" t="n">
        <f aca="false">Ведомственная!H214</f>
        <v>38256.3</v>
      </c>
      <c r="H236" s="19" t="n">
        <f aca="false">Ведомственная!I214</f>
        <v>38256.3</v>
      </c>
    </row>
    <row r="237" customFormat="false" ht="30" hidden="false" customHeight="false" outlineLevel="0" collapsed="false">
      <c r="A237" s="17" t="s">
        <v>203</v>
      </c>
      <c r="B237" s="18" t="s">
        <v>17</v>
      </c>
      <c r="C237" s="18" t="s">
        <v>204</v>
      </c>
      <c r="D237" s="18"/>
      <c r="E237" s="18"/>
      <c r="F237" s="19" t="n">
        <f aca="false">F238</f>
        <v>4882</v>
      </c>
      <c r="G237" s="19" t="n">
        <f aca="false">G238</f>
        <v>5540.8</v>
      </c>
      <c r="H237" s="19" t="n">
        <f aca="false">H238</f>
        <v>5806.8</v>
      </c>
    </row>
    <row r="238" customFormat="false" ht="30" hidden="false" customHeight="false" outlineLevel="0" collapsed="false">
      <c r="A238" s="20" t="s">
        <v>111</v>
      </c>
      <c r="B238" s="18" t="s">
        <v>17</v>
      </c>
      <c r="C238" s="18" t="s">
        <v>204</v>
      </c>
      <c r="D238" s="21" t="s">
        <v>112</v>
      </c>
      <c r="E238" s="18"/>
      <c r="F238" s="19" t="n">
        <f aca="false">F239+F265+F270</f>
        <v>4882</v>
      </c>
      <c r="G238" s="19" t="n">
        <f aca="false">G239+G265+G270</f>
        <v>5540.8</v>
      </c>
      <c r="H238" s="19" t="n">
        <f aca="false">H239+H265+H270</f>
        <v>5806.8</v>
      </c>
    </row>
    <row r="239" customFormat="false" ht="30" hidden="false" customHeight="false" outlineLevel="0" collapsed="false">
      <c r="A239" s="20" t="s">
        <v>113</v>
      </c>
      <c r="B239" s="18" t="s">
        <v>17</v>
      </c>
      <c r="C239" s="18" t="s">
        <v>204</v>
      </c>
      <c r="D239" s="21" t="s">
        <v>114</v>
      </c>
      <c r="E239" s="18"/>
      <c r="F239" s="19" t="n">
        <f aca="false">F240+F247+F253+F257+F261</f>
        <v>4599</v>
      </c>
      <c r="G239" s="19" t="n">
        <f aca="false">G240+G247+G253+G257+G261</f>
        <v>5118.8</v>
      </c>
      <c r="H239" s="19" t="n">
        <f aca="false">H240+H247+H253+H257+H261</f>
        <v>5368.8</v>
      </c>
    </row>
    <row r="240" customFormat="false" ht="60" hidden="false" customHeight="false" outlineLevel="0" collapsed="false">
      <c r="A240" s="29" t="s">
        <v>205</v>
      </c>
      <c r="B240" s="18" t="s">
        <v>17</v>
      </c>
      <c r="C240" s="18" t="s">
        <v>204</v>
      </c>
      <c r="D240" s="21" t="s">
        <v>116</v>
      </c>
      <c r="E240" s="18"/>
      <c r="F240" s="19" t="n">
        <f aca="false">F241+F244</f>
        <v>1792.8</v>
      </c>
      <c r="G240" s="19" t="n">
        <f aca="false">G241+G244</f>
        <v>1678.8</v>
      </c>
      <c r="H240" s="19" t="n">
        <f aca="false">H241+H244</f>
        <v>1728.8</v>
      </c>
    </row>
    <row r="241" customFormat="false" ht="75" hidden="false" customHeight="false" outlineLevel="0" collapsed="false">
      <c r="A241" s="20" t="s">
        <v>117</v>
      </c>
      <c r="B241" s="18" t="s">
        <v>17</v>
      </c>
      <c r="C241" s="18" t="s">
        <v>204</v>
      </c>
      <c r="D241" s="21" t="s">
        <v>118</v>
      </c>
      <c r="E241" s="18"/>
      <c r="F241" s="19" t="n">
        <f aca="false">F242</f>
        <v>30</v>
      </c>
      <c r="G241" s="19" t="n">
        <f aca="false">G242</f>
        <v>0</v>
      </c>
      <c r="H241" s="19" t="n">
        <f aca="false">H242</f>
        <v>50</v>
      </c>
    </row>
    <row r="242" customFormat="false" ht="30" hidden="false" customHeight="false" outlineLevel="0" collapsed="false">
      <c r="A242" s="23" t="s">
        <v>30</v>
      </c>
      <c r="B242" s="18" t="s">
        <v>17</v>
      </c>
      <c r="C242" s="18" t="s">
        <v>204</v>
      </c>
      <c r="D242" s="21" t="s">
        <v>118</v>
      </c>
      <c r="E242" s="18" t="s">
        <v>31</v>
      </c>
      <c r="F242" s="19" t="n">
        <f aca="false">F243</f>
        <v>30</v>
      </c>
      <c r="G242" s="19" t="n">
        <f aca="false">G243</f>
        <v>0</v>
      </c>
      <c r="H242" s="19" t="n">
        <f aca="false">H243</f>
        <v>50</v>
      </c>
    </row>
    <row r="243" customFormat="false" ht="30" hidden="false" customHeight="false" outlineLevel="0" collapsed="false">
      <c r="A243" s="23" t="s">
        <v>32</v>
      </c>
      <c r="B243" s="18" t="s">
        <v>17</v>
      </c>
      <c r="C243" s="18" t="s">
        <v>204</v>
      </c>
      <c r="D243" s="21" t="s">
        <v>118</v>
      </c>
      <c r="E243" s="18" t="s">
        <v>33</v>
      </c>
      <c r="F243" s="19" t="n">
        <f aca="false">Ведомственная!G221</f>
        <v>30</v>
      </c>
      <c r="G243" s="19" t="n">
        <f aca="false">Ведомственная!H221</f>
        <v>0</v>
      </c>
      <c r="H243" s="19" t="n">
        <f aca="false">Ведомственная!I221</f>
        <v>50</v>
      </c>
    </row>
    <row r="244" customFormat="false" ht="15" hidden="false" customHeight="false" outlineLevel="0" collapsed="false">
      <c r="A244" s="23" t="s">
        <v>123</v>
      </c>
      <c r="B244" s="18" t="s">
        <v>17</v>
      </c>
      <c r="C244" s="18" t="s">
        <v>204</v>
      </c>
      <c r="D244" s="21" t="s">
        <v>124</v>
      </c>
      <c r="E244" s="18"/>
      <c r="F244" s="19" t="n">
        <f aca="false">F245</f>
        <v>1762.8</v>
      </c>
      <c r="G244" s="19" t="n">
        <f aca="false">G245</f>
        <v>1678.8</v>
      </c>
      <c r="H244" s="19" t="n">
        <f aca="false">H245</f>
        <v>1678.8</v>
      </c>
    </row>
    <row r="245" customFormat="false" ht="30" hidden="false" customHeight="false" outlineLevel="0" collapsed="false">
      <c r="A245" s="23" t="s">
        <v>30</v>
      </c>
      <c r="B245" s="18" t="s">
        <v>17</v>
      </c>
      <c r="C245" s="18" t="s">
        <v>204</v>
      </c>
      <c r="D245" s="21" t="s">
        <v>124</v>
      </c>
      <c r="E245" s="18" t="s">
        <v>31</v>
      </c>
      <c r="F245" s="19" t="n">
        <f aca="false">F246</f>
        <v>1762.8</v>
      </c>
      <c r="G245" s="19" t="n">
        <f aca="false">G246</f>
        <v>1678.8</v>
      </c>
      <c r="H245" s="19" t="n">
        <f aca="false">H246</f>
        <v>1678.8</v>
      </c>
    </row>
    <row r="246" customFormat="false" ht="30" hidden="false" customHeight="false" outlineLevel="0" collapsed="false">
      <c r="A246" s="23" t="s">
        <v>32</v>
      </c>
      <c r="B246" s="18" t="s">
        <v>17</v>
      </c>
      <c r="C246" s="18" t="s">
        <v>204</v>
      </c>
      <c r="D246" s="21" t="s">
        <v>124</v>
      </c>
      <c r="E246" s="18" t="s">
        <v>33</v>
      </c>
      <c r="F246" s="19" t="n">
        <f aca="false">Ведомственная!G224</f>
        <v>1762.8</v>
      </c>
      <c r="G246" s="19" t="n">
        <f aca="false">Ведомственная!H224</f>
        <v>1678.8</v>
      </c>
      <c r="H246" s="19" t="n">
        <f aca="false">Ведомственная!I224</f>
        <v>1678.8</v>
      </c>
    </row>
    <row r="247" customFormat="false" ht="45" hidden="false" customHeight="false" outlineLevel="0" collapsed="false">
      <c r="A247" s="29" t="s">
        <v>206</v>
      </c>
      <c r="B247" s="18" t="s">
        <v>17</v>
      </c>
      <c r="C247" s="18" t="s">
        <v>204</v>
      </c>
      <c r="D247" s="21" t="s">
        <v>207</v>
      </c>
      <c r="E247" s="18"/>
      <c r="F247" s="19" t="n">
        <f aca="false">F248</f>
        <v>48</v>
      </c>
      <c r="G247" s="19" t="n">
        <f aca="false">G248</f>
        <v>110</v>
      </c>
      <c r="H247" s="19" t="n">
        <f aca="false">H248</f>
        <v>110</v>
      </c>
    </row>
    <row r="248" customFormat="false" ht="45" hidden="false" customHeight="false" outlineLevel="0" collapsed="false">
      <c r="A248" s="33" t="s">
        <v>208</v>
      </c>
      <c r="B248" s="18" t="s">
        <v>17</v>
      </c>
      <c r="C248" s="18" t="s">
        <v>204</v>
      </c>
      <c r="D248" s="21" t="s">
        <v>209</v>
      </c>
      <c r="E248" s="18"/>
      <c r="F248" s="19" t="n">
        <f aca="false">F251+F249</f>
        <v>48</v>
      </c>
      <c r="G248" s="19" t="n">
        <f aca="false">G251+G249</f>
        <v>110</v>
      </c>
      <c r="H248" s="19" t="n">
        <f aca="false">H251+H249</f>
        <v>110</v>
      </c>
    </row>
    <row r="249" customFormat="false" ht="60" hidden="false" customHeight="false" outlineLevel="0" collapsed="false">
      <c r="A249" s="23" t="s">
        <v>22</v>
      </c>
      <c r="B249" s="18" t="s">
        <v>17</v>
      </c>
      <c r="C249" s="18" t="s">
        <v>204</v>
      </c>
      <c r="D249" s="21" t="s">
        <v>209</v>
      </c>
      <c r="E249" s="18" t="s">
        <v>23</v>
      </c>
      <c r="F249" s="19" t="n">
        <f aca="false">F250</f>
        <v>0</v>
      </c>
      <c r="G249" s="19" t="n">
        <f aca="false">G250</f>
        <v>50</v>
      </c>
      <c r="H249" s="19" t="n">
        <f aca="false">H250</f>
        <v>50</v>
      </c>
    </row>
    <row r="250" customFormat="false" ht="30" hidden="false" customHeight="false" outlineLevel="0" collapsed="false">
      <c r="A250" s="23" t="s">
        <v>24</v>
      </c>
      <c r="B250" s="18" t="s">
        <v>17</v>
      </c>
      <c r="C250" s="18" t="s">
        <v>204</v>
      </c>
      <c r="D250" s="21" t="s">
        <v>209</v>
      </c>
      <c r="E250" s="18" t="s">
        <v>25</v>
      </c>
      <c r="F250" s="19" t="n">
        <f aca="false">Ведомственная!G228</f>
        <v>0</v>
      </c>
      <c r="G250" s="19" t="n">
        <f aca="false">Ведомственная!H228</f>
        <v>50</v>
      </c>
      <c r="H250" s="19" t="n">
        <f aca="false">Ведомственная!I228</f>
        <v>50</v>
      </c>
    </row>
    <row r="251" customFormat="false" ht="30" hidden="false" customHeight="false" outlineLevel="0" collapsed="false">
      <c r="A251" s="23" t="s">
        <v>30</v>
      </c>
      <c r="B251" s="18" t="s">
        <v>17</v>
      </c>
      <c r="C251" s="18" t="s">
        <v>204</v>
      </c>
      <c r="D251" s="21" t="s">
        <v>209</v>
      </c>
      <c r="E251" s="18" t="s">
        <v>31</v>
      </c>
      <c r="F251" s="19" t="n">
        <f aca="false">F252</f>
        <v>48</v>
      </c>
      <c r="G251" s="19" t="n">
        <f aca="false">G252</f>
        <v>60</v>
      </c>
      <c r="H251" s="19" t="n">
        <f aca="false">H252</f>
        <v>60</v>
      </c>
    </row>
    <row r="252" customFormat="false" ht="30" hidden="false" customHeight="false" outlineLevel="0" collapsed="false">
      <c r="A252" s="23" t="s">
        <v>32</v>
      </c>
      <c r="B252" s="18" t="s">
        <v>17</v>
      </c>
      <c r="C252" s="18" t="s">
        <v>204</v>
      </c>
      <c r="D252" s="21" t="s">
        <v>209</v>
      </c>
      <c r="E252" s="18" t="s">
        <v>33</v>
      </c>
      <c r="F252" s="19" t="n">
        <f aca="false">Ведомственная!G230</f>
        <v>48</v>
      </c>
      <c r="G252" s="19" t="n">
        <f aca="false">Ведомственная!H230</f>
        <v>60</v>
      </c>
      <c r="H252" s="19" t="n">
        <f aca="false">Ведомственная!I230</f>
        <v>60</v>
      </c>
    </row>
    <row r="253" customFormat="false" ht="60" hidden="false" customHeight="false" outlineLevel="0" collapsed="false">
      <c r="A253" s="34" t="s">
        <v>210</v>
      </c>
      <c r="B253" s="18" t="s">
        <v>17</v>
      </c>
      <c r="C253" s="18" t="s">
        <v>204</v>
      </c>
      <c r="D253" s="21" t="s">
        <v>211</v>
      </c>
      <c r="E253" s="18"/>
      <c r="F253" s="19" t="n">
        <f aca="false">F254</f>
        <v>30</v>
      </c>
      <c r="G253" s="19" t="n">
        <f aca="false">G254</f>
        <v>50</v>
      </c>
      <c r="H253" s="19" t="n">
        <f aca="false">H254</f>
        <v>50</v>
      </c>
    </row>
    <row r="254" customFormat="false" ht="30" hidden="false" customHeight="false" outlineLevel="0" collapsed="false">
      <c r="A254" s="34" t="s">
        <v>212</v>
      </c>
      <c r="B254" s="18" t="s">
        <v>17</v>
      </c>
      <c r="C254" s="18" t="s">
        <v>204</v>
      </c>
      <c r="D254" s="21" t="s">
        <v>213</v>
      </c>
      <c r="E254" s="18"/>
      <c r="F254" s="19" t="n">
        <f aca="false">F255</f>
        <v>30</v>
      </c>
      <c r="G254" s="19" t="n">
        <f aca="false">G255</f>
        <v>50</v>
      </c>
      <c r="H254" s="19" t="n">
        <f aca="false">H255</f>
        <v>50</v>
      </c>
    </row>
    <row r="255" customFormat="false" ht="30" hidden="false" customHeight="false" outlineLevel="0" collapsed="false">
      <c r="A255" s="23" t="s">
        <v>30</v>
      </c>
      <c r="B255" s="18" t="s">
        <v>17</v>
      </c>
      <c r="C255" s="18" t="s">
        <v>204</v>
      </c>
      <c r="D255" s="21" t="s">
        <v>213</v>
      </c>
      <c r="E255" s="18" t="n">
        <v>200</v>
      </c>
      <c r="F255" s="19" t="n">
        <f aca="false">F256</f>
        <v>30</v>
      </c>
      <c r="G255" s="19" t="n">
        <f aca="false">G256</f>
        <v>50</v>
      </c>
      <c r="H255" s="19" t="n">
        <f aca="false">H256</f>
        <v>50</v>
      </c>
    </row>
    <row r="256" customFormat="false" ht="30" hidden="false" customHeight="false" outlineLevel="0" collapsed="false">
      <c r="A256" s="23" t="s">
        <v>32</v>
      </c>
      <c r="B256" s="18" t="s">
        <v>17</v>
      </c>
      <c r="C256" s="18" t="s">
        <v>204</v>
      </c>
      <c r="D256" s="21" t="s">
        <v>213</v>
      </c>
      <c r="E256" s="18" t="n">
        <v>240</v>
      </c>
      <c r="F256" s="19" t="n">
        <f aca="false">Ведомственная!G234</f>
        <v>30</v>
      </c>
      <c r="G256" s="19" t="n">
        <f aca="false">Ведомственная!H234</f>
        <v>50</v>
      </c>
      <c r="H256" s="19" t="n">
        <f aca="false">Ведомственная!I234</f>
        <v>50</v>
      </c>
    </row>
    <row r="257" customFormat="false" ht="45" hidden="false" customHeight="false" outlineLevel="0" collapsed="false">
      <c r="A257" s="29" t="s">
        <v>214</v>
      </c>
      <c r="B257" s="18" t="s">
        <v>17</v>
      </c>
      <c r="C257" s="18" t="s">
        <v>204</v>
      </c>
      <c r="D257" s="21" t="s">
        <v>215</v>
      </c>
      <c r="E257" s="18"/>
      <c r="F257" s="19" t="n">
        <f aca="false">F258</f>
        <v>2726</v>
      </c>
      <c r="G257" s="19" t="n">
        <f aca="false">G258</f>
        <v>3230</v>
      </c>
      <c r="H257" s="19" t="n">
        <f aca="false">H258</f>
        <v>3430</v>
      </c>
    </row>
    <row r="258" customFormat="false" ht="30" hidden="false" customHeight="false" outlineLevel="0" collapsed="false">
      <c r="A258" s="20" t="s">
        <v>216</v>
      </c>
      <c r="B258" s="18" t="s">
        <v>17</v>
      </c>
      <c r="C258" s="18" t="s">
        <v>204</v>
      </c>
      <c r="D258" s="21" t="s">
        <v>217</v>
      </c>
      <c r="E258" s="18"/>
      <c r="F258" s="19" t="n">
        <f aca="false">F259</f>
        <v>2726</v>
      </c>
      <c r="G258" s="19" t="n">
        <f aca="false">G259</f>
        <v>3230</v>
      </c>
      <c r="H258" s="19" t="n">
        <f aca="false">H259</f>
        <v>3430</v>
      </c>
    </row>
    <row r="259" customFormat="false" ht="30" hidden="false" customHeight="false" outlineLevel="0" collapsed="false">
      <c r="A259" s="23" t="s">
        <v>30</v>
      </c>
      <c r="B259" s="18" t="s">
        <v>17</v>
      </c>
      <c r="C259" s="18" t="s">
        <v>204</v>
      </c>
      <c r="D259" s="21" t="s">
        <v>217</v>
      </c>
      <c r="E259" s="18" t="s">
        <v>31</v>
      </c>
      <c r="F259" s="19" t="n">
        <f aca="false">F260</f>
        <v>2726</v>
      </c>
      <c r="G259" s="19" t="n">
        <f aca="false">G260</f>
        <v>3230</v>
      </c>
      <c r="H259" s="19" t="n">
        <f aca="false">H260</f>
        <v>3430</v>
      </c>
    </row>
    <row r="260" customFormat="false" ht="30" hidden="false" customHeight="false" outlineLevel="0" collapsed="false">
      <c r="A260" s="23" t="s">
        <v>32</v>
      </c>
      <c r="B260" s="18" t="s">
        <v>17</v>
      </c>
      <c r="C260" s="18" t="s">
        <v>204</v>
      </c>
      <c r="D260" s="21" t="s">
        <v>217</v>
      </c>
      <c r="E260" s="18" t="s">
        <v>33</v>
      </c>
      <c r="F260" s="19" t="n">
        <f aca="false">Ведомственная!G238</f>
        <v>2726</v>
      </c>
      <c r="G260" s="19" t="n">
        <f aca="false">Ведомственная!H238</f>
        <v>3230</v>
      </c>
      <c r="H260" s="19" t="n">
        <f aca="false">Ведомственная!I238</f>
        <v>3430</v>
      </c>
    </row>
    <row r="261" customFormat="false" ht="105" hidden="false" customHeight="false" outlineLevel="0" collapsed="false">
      <c r="A261" s="29" t="s">
        <v>218</v>
      </c>
      <c r="B261" s="18" t="s">
        <v>17</v>
      </c>
      <c r="C261" s="18" t="s">
        <v>204</v>
      </c>
      <c r="D261" s="21" t="s">
        <v>219</v>
      </c>
      <c r="E261" s="18"/>
      <c r="F261" s="19" t="n">
        <f aca="false">F262</f>
        <v>2.2</v>
      </c>
      <c r="G261" s="19" t="n">
        <f aca="false">G262</f>
        <v>50</v>
      </c>
      <c r="H261" s="19" t="n">
        <f aca="false">H262</f>
        <v>50</v>
      </c>
    </row>
    <row r="262" customFormat="false" ht="75" hidden="false" customHeight="false" outlineLevel="0" collapsed="false">
      <c r="A262" s="32" t="s">
        <v>220</v>
      </c>
      <c r="B262" s="18" t="s">
        <v>17</v>
      </c>
      <c r="C262" s="18" t="s">
        <v>204</v>
      </c>
      <c r="D262" s="21" t="s">
        <v>221</v>
      </c>
      <c r="E262" s="18"/>
      <c r="F262" s="19" t="n">
        <f aca="false">F263</f>
        <v>2.2</v>
      </c>
      <c r="G262" s="19" t="n">
        <f aca="false">G263</f>
        <v>50</v>
      </c>
      <c r="H262" s="19" t="n">
        <f aca="false">H263</f>
        <v>50</v>
      </c>
    </row>
    <row r="263" customFormat="false" ht="30" hidden="false" customHeight="false" outlineLevel="0" collapsed="false">
      <c r="A263" s="23" t="s">
        <v>30</v>
      </c>
      <c r="B263" s="18" t="s">
        <v>17</v>
      </c>
      <c r="C263" s="18" t="s">
        <v>204</v>
      </c>
      <c r="D263" s="21" t="s">
        <v>221</v>
      </c>
      <c r="E263" s="18" t="s">
        <v>31</v>
      </c>
      <c r="F263" s="19" t="n">
        <f aca="false">F264</f>
        <v>2.2</v>
      </c>
      <c r="G263" s="19" t="n">
        <f aca="false">G264</f>
        <v>50</v>
      </c>
      <c r="H263" s="19" t="n">
        <f aca="false">H264</f>
        <v>50</v>
      </c>
    </row>
    <row r="264" customFormat="false" ht="30" hidden="false" customHeight="false" outlineLevel="0" collapsed="false">
      <c r="A264" s="23" t="s">
        <v>32</v>
      </c>
      <c r="B264" s="18" t="s">
        <v>17</v>
      </c>
      <c r="C264" s="18" t="s">
        <v>204</v>
      </c>
      <c r="D264" s="21" t="s">
        <v>221</v>
      </c>
      <c r="E264" s="18" t="s">
        <v>33</v>
      </c>
      <c r="F264" s="19" t="n">
        <f aca="false">Ведомственная!G242</f>
        <v>2.2</v>
      </c>
      <c r="G264" s="19" t="n">
        <f aca="false">Ведомственная!H242</f>
        <v>50</v>
      </c>
      <c r="H264" s="19" t="n">
        <f aca="false">Ведомственная!I242</f>
        <v>50</v>
      </c>
    </row>
    <row r="265" customFormat="false" ht="60" hidden="false" customHeight="false" outlineLevel="0" collapsed="false">
      <c r="A265" s="23" t="s">
        <v>222</v>
      </c>
      <c r="B265" s="18" t="s">
        <v>17</v>
      </c>
      <c r="C265" s="18" t="s">
        <v>204</v>
      </c>
      <c r="D265" s="21" t="s">
        <v>190</v>
      </c>
      <c r="E265" s="18"/>
      <c r="F265" s="19" t="n">
        <f aca="false">F266</f>
        <v>61</v>
      </c>
      <c r="G265" s="19" t="n">
        <f aca="false">G266</f>
        <v>140</v>
      </c>
      <c r="H265" s="19" t="n">
        <f aca="false">H266</f>
        <v>156</v>
      </c>
    </row>
    <row r="266" customFormat="false" ht="45" hidden="false" customHeight="false" outlineLevel="0" collapsed="false">
      <c r="A266" s="23" t="s">
        <v>223</v>
      </c>
      <c r="B266" s="18" t="s">
        <v>17</v>
      </c>
      <c r="C266" s="18" t="s">
        <v>204</v>
      </c>
      <c r="D266" s="35" t="s">
        <v>224</v>
      </c>
      <c r="E266" s="18"/>
      <c r="F266" s="19" t="n">
        <f aca="false">F267</f>
        <v>61</v>
      </c>
      <c r="G266" s="19" t="n">
        <f aca="false">G267</f>
        <v>140</v>
      </c>
      <c r="H266" s="19" t="n">
        <f aca="false">H267</f>
        <v>156</v>
      </c>
    </row>
    <row r="267" customFormat="false" ht="30" hidden="false" customHeight="false" outlineLevel="0" collapsed="false">
      <c r="A267" s="29" t="s">
        <v>225</v>
      </c>
      <c r="B267" s="18" t="s">
        <v>17</v>
      </c>
      <c r="C267" s="18" t="s">
        <v>204</v>
      </c>
      <c r="D267" s="21" t="s">
        <v>226</v>
      </c>
      <c r="E267" s="18"/>
      <c r="F267" s="19" t="n">
        <f aca="false">F268</f>
        <v>61</v>
      </c>
      <c r="G267" s="19" t="n">
        <f aca="false">G268</f>
        <v>140</v>
      </c>
      <c r="H267" s="19" t="n">
        <f aca="false">H268</f>
        <v>156</v>
      </c>
    </row>
    <row r="268" customFormat="false" ht="30" hidden="false" customHeight="false" outlineLevel="0" collapsed="false">
      <c r="A268" s="23" t="s">
        <v>30</v>
      </c>
      <c r="B268" s="18" t="s">
        <v>17</v>
      </c>
      <c r="C268" s="18" t="s">
        <v>204</v>
      </c>
      <c r="D268" s="21" t="s">
        <v>226</v>
      </c>
      <c r="E268" s="18" t="s">
        <v>31</v>
      </c>
      <c r="F268" s="19" t="n">
        <f aca="false">F269</f>
        <v>61</v>
      </c>
      <c r="G268" s="19" t="n">
        <f aca="false">G269</f>
        <v>140</v>
      </c>
      <c r="H268" s="19" t="n">
        <f aca="false">H269</f>
        <v>156</v>
      </c>
    </row>
    <row r="269" customFormat="false" ht="30" hidden="false" customHeight="false" outlineLevel="0" collapsed="false">
      <c r="A269" s="23" t="s">
        <v>32</v>
      </c>
      <c r="B269" s="18" t="s">
        <v>17</v>
      </c>
      <c r="C269" s="18" t="s">
        <v>204</v>
      </c>
      <c r="D269" s="21" t="s">
        <v>226</v>
      </c>
      <c r="E269" s="18" t="s">
        <v>33</v>
      </c>
      <c r="F269" s="19" t="n">
        <f aca="false">Ведомственная!G247</f>
        <v>61</v>
      </c>
      <c r="G269" s="19" t="n">
        <f aca="false">Ведомственная!H247</f>
        <v>140</v>
      </c>
      <c r="H269" s="19" t="n">
        <f aca="false">Ведомственная!I247</f>
        <v>156</v>
      </c>
    </row>
    <row r="270" customFormat="false" ht="30" hidden="false" customHeight="false" outlineLevel="0" collapsed="false">
      <c r="A270" s="23" t="s">
        <v>227</v>
      </c>
      <c r="B270" s="18" t="s">
        <v>17</v>
      </c>
      <c r="C270" s="18" t="s">
        <v>204</v>
      </c>
      <c r="D270" s="21" t="s">
        <v>228</v>
      </c>
      <c r="E270" s="18"/>
      <c r="F270" s="19" t="n">
        <f aca="false">F271</f>
        <v>222</v>
      </c>
      <c r="G270" s="19" t="n">
        <f aca="false">G271</f>
        <v>282</v>
      </c>
      <c r="H270" s="19" t="n">
        <f aca="false">H271</f>
        <v>282</v>
      </c>
    </row>
    <row r="271" customFormat="false" ht="30" hidden="false" customHeight="false" outlineLevel="0" collapsed="false">
      <c r="A271" s="29" t="s">
        <v>229</v>
      </c>
      <c r="B271" s="18" t="s">
        <v>17</v>
      </c>
      <c r="C271" s="18" t="s">
        <v>204</v>
      </c>
      <c r="D271" s="21" t="s">
        <v>230</v>
      </c>
      <c r="E271" s="18"/>
      <c r="F271" s="19" t="n">
        <f aca="false">F272</f>
        <v>222</v>
      </c>
      <c r="G271" s="19" t="n">
        <f aca="false">G272</f>
        <v>282</v>
      </c>
      <c r="H271" s="19" t="n">
        <f aca="false">H272</f>
        <v>282</v>
      </c>
    </row>
    <row r="272" customFormat="false" ht="30" hidden="false" customHeight="false" outlineLevel="0" collapsed="false">
      <c r="A272" s="27" t="s">
        <v>231</v>
      </c>
      <c r="B272" s="18" t="s">
        <v>17</v>
      </c>
      <c r="C272" s="18" t="s">
        <v>204</v>
      </c>
      <c r="D272" s="21" t="s">
        <v>232</v>
      </c>
      <c r="E272" s="18"/>
      <c r="F272" s="19" t="n">
        <f aca="false">F273</f>
        <v>222</v>
      </c>
      <c r="G272" s="19" t="n">
        <f aca="false">G273</f>
        <v>282</v>
      </c>
      <c r="H272" s="19" t="n">
        <f aca="false">H273</f>
        <v>282</v>
      </c>
    </row>
    <row r="273" customFormat="false" ht="30" hidden="false" customHeight="false" outlineLevel="0" collapsed="false">
      <c r="A273" s="23" t="s">
        <v>30</v>
      </c>
      <c r="B273" s="18" t="s">
        <v>17</v>
      </c>
      <c r="C273" s="18" t="s">
        <v>204</v>
      </c>
      <c r="D273" s="21" t="s">
        <v>232</v>
      </c>
      <c r="E273" s="18" t="s">
        <v>31</v>
      </c>
      <c r="F273" s="19" t="n">
        <f aca="false">F274</f>
        <v>222</v>
      </c>
      <c r="G273" s="19" t="n">
        <f aca="false">G274</f>
        <v>282</v>
      </c>
      <c r="H273" s="19" t="n">
        <f aca="false">H274</f>
        <v>282</v>
      </c>
    </row>
    <row r="274" customFormat="false" ht="30" hidden="false" customHeight="false" outlineLevel="0" collapsed="false">
      <c r="A274" s="23" t="s">
        <v>32</v>
      </c>
      <c r="B274" s="18" t="s">
        <v>17</v>
      </c>
      <c r="C274" s="18" t="s">
        <v>204</v>
      </c>
      <c r="D274" s="21" t="s">
        <v>232</v>
      </c>
      <c r="E274" s="18" t="s">
        <v>33</v>
      </c>
      <c r="F274" s="19" t="n">
        <f aca="false">Ведомственная!G252</f>
        <v>222</v>
      </c>
      <c r="G274" s="19" t="n">
        <f aca="false">Ведомственная!H252</f>
        <v>282</v>
      </c>
      <c r="H274" s="19" t="n">
        <f aca="false">Ведомственная!I252</f>
        <v>282</v>
      </c>
    </row>
    <row r="275" customFormat="false" ht="15.6" hidden="false" customHeight="false" outlineLevel="0" collapsed="false">
      <c r="A275" s="14" t="s">
        <v>233</v>
      </c>
      <c r="B275" s="15" t="s">
        <v>47</v>
      </c>
      <c r="C275" s="15"/>
      <c r="D275" s="15"/>
      <c r="E275" s="15"/>
      <c r="F275" s="16" t="n">
        <f aca="false">F276+F290+F297+F341+F361</f>
        <v>131977.5</v>
      </c>
      <c r="G275" s="16" t="n">
        <f aca="false">G276+G290+G297+G341+G361</f>
        <v>117857.8</v>
      </c>
      <c r="H275" s="16" t="n">
        <f aca="false">H276+H290+H297+H341+H361</f>
        <v>89999.2</v>
      </c>
    </row>
    <row r="276" customFormat="false" ht="15" hidden="false" customHeight="false" outlineLevel="0" collapsed="false">
      <c r="A276" s="17" t="s">
        <v>234</v>
      </c>
      <c r="B276" s="18" t="s">
        <v>47</v>
      </c>
      <c r="C276" s="18" t="s">
        <v>235</v>
      </c>
      <c r="D276" s="18"/>
      <c r="E276" s="18"/>
      <c r="F276" s="19" t="n">
        <f aca="false">F277</f>
        <v>2244</v>
      </c>
      <c r="G276" s="19" t="n">
        <f aca="false">G277</f>
        <v>1437</v>
      </c>
      <c r="H276" s="19" t="n">
        <f aca="false">H277</f>
        <v>1437</v>
      </c>
    </row>
    <row r="277" customFormat="false" ht="15" hidden="false" customHeight="false" outlineLevel="0" collapsed="false">
      <c r="A277" s="20" t="s">
        <v>236</v>
      </c>
      <c r="B277" s="18" t="s">
        <v>47</v>
      </c>
      <c r="C277" s="18" t="s">
        <v>235</v>
      </c>
      <c r="D277" s="21" t="s">
        <v>237</v>
      </c>
      <c r="E277" s="18"/>
      <c r="F277" s="19" t="n">
        <f aca="false">F283+F278</f>
        <v>2244</v>
      </c>
      <c r="G277" s="19" t="n">
        <f aca="false">G283+G278</f>
        <v>1437</v>
      </c>
      <c r="H277" s="19" t="n">
        <f aca="false">H283+H278</f>
        <v>1437</v>
      </c>
    </row>
    <row r="278" customFormat="false" ht="30" hidden="false" customHeight="false" outlineLevel="0" collapsed="false">
      <c r="A278" s="36" t="s">
        <v>238</v>
      </c>
      <c r="B278" s="18" t="s">
        <v>47</v>
      </c>
      <c r="C278" s="18" t="s">
        <v>235</v>
      </c>
      <c r="D278" s="21" t="s">
        <v>239</v>
      </c>
      <c r="E278" s="18"/>
      <c r="F278" s="19" t="n">
        <f aca="false">F279</f>
        <v>300</v>
      </c>
      <c r="G278" s="19" t="n">
        <f aca="false">G279</f>
        <v>300</v>
      </c>
      <c r="H278" s="19" t="n">
        <f aca="false">H279</f>
        <v>300</v>
      </c>
    </row>
    <row r="279" customFormat="false" ht="60" hidden="false" customHeight="false" outlineLevel="0" collapsed="false">
      <c r="A279" s="36" t="s">
        <v>240</v>
      </c>
      <c r="B279" s="18" t="s">
        <v>47</v>
      </c>
      <c r="C279" s="18" t="s">
        <v>235</v>
      </c>
      <c r="D279" s="21" t="s">
        <v>241</v>
      </c>
      <c r="E279" s="18"/>
      <c r="F279" s="19" t="n">
        <f aca="false">F280</f>
        <v>300</v>
      </c>
      <c r="G279" s="19" t="n">
        <f aca="false">G280</f>
        <v>300</v>
      </c>
      <c r="H279" s="19" t="n">
        <f aca="false">H280</f>
        <v>300</v>
      </c>
    </row>
    <row r="280" customFormat="false" ht="30" hidden="false" customHeight="false" outlineLevel="0" collapsed="false">
      <c r="A280" s="29" t="s">
        <v>242</v>
      </c>
      <c r="B280" s="18" t="s">
        <v>47</v>
      </c>
      <c r="C280" s="18" t="s">
        <v>235</v>
      </c>
      <c r="D280" s="21" t="s">
        <v>243</v>
      </c>
      <c r="E280" s="18"/>
      <c r="F280" s="19" t="n">
        <f aca="false">F281</f>
        <v>300</v>
      </c>
      <c r="G280" s="19" t="n">
        <f aca="false">G281</f>
        <v>300</v>
      </c>
      <c r="H280" s="19" t="n">
        <f aca="false">H281</f>
        <v>300</v>
      </c>
    </row>
    <row r="281" customFormat="false" ht="30" hidden="false" customHeight="false" outlineLevel="0" collapsed="false">
      <c r="A281" s="23" t="s">
        <v>30</v>
      </c>
      <c r="B281" s="18" t="s">
        <v>47</v>
      </c>
      <c r="C281" s="18" t="s">
        <v>235</v>
      </c>
      <c r="D281" s="21" t="s">
        <v>243</v>
      </c>
      <c r="E281" s="18" t="s">
        <v>31</v>
      </c>
      <c r="F281" s="19" t="n">
        <f aca="false">F282</f>
        <v>300</v>
      </c>
      <c r="G281" s="19" t="n">
        <f aca="false">G282</f>
        <v>300</v>
      </c>
      <c r="H281" s="19" t="n">
        <f aca="false">H282</f>
        <v>300</v>
      </c>
    </row>
    <row r="282" customFormat="false" ht="30" hidden="false" customHeight="false" outlineLevel="0" collapsed="false">
      <c r="A282" s="23" t="s">
        <v>32</v>
      </c>
      <c r="B282" s="18" t="s">
        <v>47</v>
      </c>
      <c r="C282" s="18" t="s">
        <v>235</v>
      </c>
      <c r="D282" s="21" t="s">
        <v>243</v>
      </c>
      <c r="E282" s="18" t="s">
        <v>33</v>
      </c>
      <c r="F282" s="19" t="n">
        <f aca="false">Ведомственная!G260</f>
        <v>300</v>
      </c>
      <c r="G282" s="19" t="n">
        <f aca="false">Ведомственная!H260</f>
        <v>300</v>
      </c>
      <c r="H282" s="19" t="n">
        <f aca="false">Ведомственная!I260</f>
        <v>300</v>
      </c>
    </row>
    <row r="283" customFormat="false" ht="30" hidden="false" customHeight="false" outlineLevel="0" collapsed="false">
      <c r="A283" s="20" t="s">
        <v>244</v>
      </c>
      <c r="B283" s="18" t="s">
        <v>47</v>
      </c>
      <c r="C283" s="18" t="s">
        <v>235</v>
      </c>
      <c r="D283" s="21" t="s">
        <v>245</v>
      </c>
      <c r="E283" s="18"/>
      <c r="F283" s="19" t="n">
        <f aca="false">F284</f>
        <v>1944</v>
      </c>
      <c r="G283" s="19" t="n">
        <f aca="false">G284</f>
        <v>1137</v>
      </c>
      <c r="H283" s="19" t="n">
        <f aca="false">H284</f>
        <v>1137</v>
      </c>
    </row>
    <row r="284" customFormat="false" ht="60" hidden="false" customHeight="false" outlineLevel="0" collapsed="false">
      <c r="A284" s="20" t="s">
        <v>246</v>
      </c>
      <c r="B284" s="18" t="s">
        <v>47</v>
      </c>
      <c r="C284" s="18" t="s">
        <v>235</v>
      </c>
      <c r="D284" s="21" t="s">
        <v>247</v>
      </c>
      <c r="E284" s="18"/>
      <c r="F284" s="19" t="n">
        <f aca="false">F285</f>
        <v>1944</v>
      </c>
      <c r="G284" s="19" t="n">
        <f aca="false">G285</f>
        <v>1137</v>
      </c>
      <c r="H284" s="19" t="n">
        <f aca="false">H285</f>
        <v>1137</v>
      </c>
    </row>
    <row r="285" customFormat="false" ht="45" hidden="false" customHeight="false" outlineLevel="0" collapsed="false">
      <c r="A285" s="20" t="s">
        <v>248</v>
      </c>
      <c r="B285" s="18" t="s">
        <v>47</v>
      </c>
      <c r="C285" s="18" t="s">
        <v>235</v>
      </c>
      <c r="D285" s="21" t="s">
        <v>249</v>
      </c>
      <c r="E285" s="18"/>
      <c r="F285" s="19" t="n">
        <f aca="false">F286+F288</f>
        <v>1944</v>
      </c>
      <c r="G285" s="19" t="n">
        <f aca="false">G286+G288</f>
        <v>1137</v>
      </c>
      <c r="H285" s="19" t="n">
        <f aca="false">H286+H288</f>
        <v>1137</v>
      </c>
    </row>
    <row r="286" customFormat="false" ht="60" hidden="false" customHeight="false" outlineLevel="0" collapsed="false">
      <c r="A286" s="23" t="s">
        <v>22</v>
      </c>
      <c r="B286" s="18" t="s">
        <v>47</v>
      </c>
      <c r="C286" s="18" t="s">
        <v>235</v>
      </c>
      <c r="D286" s="21" t="s">
        <v>249</v>
      </c>
      <c r="E286" s="18" t="s">
        <v>23</v>
      </c>
      <c r="F286" s="19" t="n">
        <f aca="false">F287</f>
        <v>269</v>
      </c>
      <c r="G286" s="19" t="n">
        <f aca="false">G287</f>
        <v>269</v>
      </c>
      <c r="H286" s="19" t="n">
        <f aca="false">H287</f>
        <v>269</v>
      </c>
    </row>
    <row r="287" customFormat="false" ht="30" hidden="false" customHeight="false" outlineLevel="0" collapsed="false">
      <c r="A287" s="23" t="s">
        <v>24</v>
      </c>
      <c r="B287" s="18" t="s">
        <v>47</v>
      </c>
      <c r="C287" s="18" t="s">
        <v>235</v>
      </c>
      <c r="D287" s="21" t="s">
        <v>249</v>
      </c>
      <c r="E287" s="18" t="s">
        <v>25</v>
      </c>
      <c r="F287" s="19" t="n">
        <f aca="false">Ведомственная!G265</f>
        <v>269</v>
      </c>
      <c r="G287" s="19" t="n">
        <f aca="false">Ведомственная!H265</f>
        <v>269</v>
      </c>
      <c r="H287" s="19" t="n">
        <f aca="false">Ведомственная!I265</f>
        <v>269</v>
      </c>
    </row>
    <row r="288" customFormat="false" ht="30" hidden="false" customHeight="false" outlineLevel="0" collapsed="false">
      <c r="A288" s="23" t="s">
        <v>30</v>
      </c>
      <c r="B288" s="18" t="s">
        <v>47</v>
      </c>
      <c r="C288" s="18" t="s">
        <v>235</v>
      </c>
      <c r="D288" s="21" t="s">
        <v>249</v>
      </c>
      <c r="E288" s="18" t="s">
        <v>31</v>
      </c>
      <c r="F288" s="19" t="n">
        <f aca="false">F289</f>
        <v>1675</v>
      </c>
      <c r="G288" s="19" t="n">
        <f aca="false">G289</f>
        <v>868</v>
      </c>
      <c r="H288" s="19" t="n">
        <f aca="false">H289</f>
        <v>868</v>
      </c>
    </row>
    <row r="289" customFormat="false" ht="30" hidden="false" customHeight="false" outlineLevel="0" collapsed="false">
      <c r="A289" s="23" t="s">
        <v>32</v>
      </c>
      <c r="B289" s="18" t="s">
        <v>47</v>
      </c>
      <c r="C289" s="18" t="s">
        <v>235</v>
      </c>
      <c r="D289" s="21" t="s">
        <v>249</v>
      </c>
      <c r="E289" s="18" t="s">
        <v>33</v>
      </c>
      <c r="F289" s="19" t="n">
        <f aca="false">Ведомственная!G267</f>
        <v>1675</v>
      </c>
      <c r="G289" s="19" t="n">
        <f aca="false">Ведомственная!H267</f>
        <v>868</v>
      </c>
      <c r="H289" s="19" t="n">
        <f aca="false">Ведомственная!I267</f>
        <v>868</v>
      </c>
    </row>
    <row r="290" customFormat="false" ht="15" hidden="false" customHeight="false" outlineLevel="0" collapsed="false">
      <c r="A290" s="23" t="s">
        <v>250</v>
      </c>
      <c r="B290" s="18" t="s">
        <v>47</v>
      </c>
      <c r="C290" s="18" t="s">
        <v>251</v>
      </c>
      <c r="D290" s="21"/>
      <c r="E290" s="18"/>
      <c r="F290" s="19" t="n">
        <f aca="false">F291</f>
        <v>0.1</v>
      </c>
      <c r="G290" s="19" t="n">
        <f aca="false">G291</f>
        <v>310</v>
      </c>
      <c r="H290" s="19" t="n">
        <f aca="false">H291</f>
        <v>0</v>
      </c>
    </row>
    <row r="291" customFormat="false" ht="30" hidden="false" customHeight="false" outlineLevel="0" collapsed="false">
      <c r="A291" s="20" t="s">
        <v>252</v>
      </c>
      <c r="B291" s="18" t="s">
        <v>47</v>
      </c>
      <c r="C291" s="18" t="s">
        <v>251</v>
      </c>
      <c r="D291" s="21" t="s">
        <v>253</v>
      </c>
      <c r="E291" s="18"/>
      <c r="F291" s="19" t="n">
        <f aca="false">F292</f>
        <v>0.1</v>
      </c>
      <c r="G291" s="19" t="n">
        <f aca="false">G292</f>
        <v>310</v>
      </c>
      <c r="H291" s="19" t="n">
        <f aca="false">H292</f>
        <v>0</v>
      </c>
    </row>
    <row r="292" customFormat="false" ht="15" hidden="false" customHeight="false" outlineLevel="0" collapsed="false">
      <c r="A292" s="20" t="s">
        <v>254</v>
      </c>
      <c r="B292" s="18" t="s">
        <v>47</v>
      </c>
      <c r="C292" s="18" t="s">
        <v>251</v>
      </c>
      <c r="D292" s="21" t="s">
        <v>255</v>
      </c>
      <c r="E292" s="18"/>
      <c r="F292" s="19" t="n">
        <f aca="false">F293</f>
        <v>0.1</v>
      </c>
      <c r="G292" s="19" t="n">
        <f aca="false">G293</f>
        <v>310</v>
      </c>
      <c r="H292" s="19" t="n">
        <f aca="false">H293</f>
        <v>0</v>
      </c>
    </row>
    <row r="293" customFormat="false" ht="75" hidden="false" customHeight="false" outlineLevel="0" collapsed="false">
      <c r="A293" s="29" t="s">
        <v>256</v>
      </c>
      <c r="B293" s="18" t="s">
        <v>47</v>
      </c>
      <c r="C293" s="18" t="s">
        <v>251</v>
      </c>
      <c r="D293" s="21" t="s">
        <v>257</v>
      </c>
      <c r="E293" s="18"/>
      <c r="F293" s="19" t="n">
        <f aca="false">F294</f>
        <v>0.1</v>
      </c>
      <c r="G293" s="19" t="n">
        <f aca="false">G294</f>
        <v>310</v>
      </c>
      <c r="H293" s="19" t="n">
        <f aca="false">H294</f>
        <v>0</v>
      </c>
    </row>
    <row r="294" customFormat="false" ht="60" hidden="false" customHeight="false" outlineLevel="0" collapsed="false">
      <c r="A294" s="29" t="s">
        <v>258</v>
      </c>
      <c r="B294" s="18" t="s">
        <v>47</v>
      </c>
      <c r="C294" s="18" t="s">
        <v>251</v>
      </c>
      <c r="D294" s="21" t="s">
        <v>259</v>
      </c>
      <c r="E294" s="18"/>
      <c r="F294" s="19" t="n">
        <f aca="false">F295</f>
        <v>0.1</v>
      </c>
      <c r="G294" s="19" t="n">
        <f aca="false">G295</f>
        <v>310</v>
      </c>
      <c r="H294" s="19" t="n">
        <f aca="false">H295</f>
        <v>0</v>
      </c>
    </row>
    <row r="295" customFormat="false" ht="30" hidden="false" customHeight="false" outlineLevel="0" collapsed="false">
      <c r="A295" s="23" t="s">
        <v>30</v>
      </c>
      <c r="B295" s="18" t="s">
        <v>47</v>
      </c>
      <c r="C295" s="18" t="s">
        <v>251</v>
      </c>
      <c r="D295" s="21" t="s">
        <v>259</v>
      </c>
      <c r="E295" s="18" t="s">
        <v>31</v>
      </c>
      <c r="F295" s="19" t="n">
        <f aca="false">F296</f>
        <v>0.1</v>
      </c>
      <c r="G295" s="19" t="n">
        <f aca="false">G296</f>
        <v>310</v>
      </c>
      <c r="H295" s="19" t="n">
        <f aca="false">H296</f>
        <v>0</v>
      </c>
    </row>
    <row r="296" customFormat="false" ht="30" hidden="false" customHeight="false" outlineLevel="0" collapsed="false">
      <c r="A296" s="23" t="s">
        <v>32</v>
      </c>
      <c r="B296" s="18" t="s">
        <v>47</v>
      </c>
      <c r="C296" s="18" t="s">
        <v>251</v>
      </c>
      <c r="D296" s="21" t="s">
        <v>259</v>
      </c>
      <c r="E296" s="18" t="s">
        <v>33</v>
      </c>
      <c r="F296" s="19" t="n">
        <f aca="false">Ведомственная!G274</f>
        <v>0.1</v>
      </c>
      <c r="G296" s="19" t="n">
        <f aca="false">Ведомственная!H274</f>
        <v>310</v>
      </c>
      <c r="H296" s="19" t="n">
        <f aca="false">Ведомственная!I274</f>
        <v>0</v>
      </c>
    </row>
    <row r="297" customFormat="false" ht="15" hidden="false" customHeight="false" outlineLevel="0" collapsed="false">
      <c r="A297" s="17" t="s">
        <v>260</v>
      </c>
      <c r="B297" s="18" t="s">
        <v>47</v>
      </c>
      <c r="C297" s="18" t="s">
        <v>261</v>
      </c>
      <c r="D297" s="18"/>
      <c r="E297" s="18"/>
      <c r="F297" s="19" t="n">
        <f aca="false">F298+F316+F337</f>
        <v>105974.9</v>
      </c>
      <c r="G297" s="19" t="n">
        <f aca="false">G298+G316+G337</f>
        <v>63511.9</v>
      </c>
      <c r="H297" s="19" t="n">
        <f aca="false">H298+H316+H337</f>
        <v>37063.3</v>
      </c>
    </row>
    <row r="298" customFormat="false" ht="30" hidden="false" customHeight="false" outlineLevel="0" collapsed="false">
      <c r="A298" s="20" t="s">
        <v>252</v>
      </c>
      <c r="B298" s="18" t="s">
        <v>47</v>
      </c>
      <c r="C298" s="18" t="s">
        <v>261</v>
      </c>
      <c r="D298" s="21" t="s">
        <v>253</v>
      </c>
      <c r="E298" s="18"/>
      <c r="F298" s="19" t="n">
        <f aca="false">F299</f>
        <v>64340.2</v>
      </c>
      <c r="G298" s="19" t="n">
        <f aca="false">G299</f>
        <v>60376.6</v>
      </c>
      <c r="H298" s="19" t="n">
        <f aca="false">H299</f>
        <v>33953</v>
      </c>
    </row>
    <row r="299" customFormat="false" ht="15" hidden="false" customHeight="false" outlineLevel="0" collapsed="false">
      <c r="A299" s="20" t="s">
        <v>262</v>
      </c>
      <c r="B299" s="18" t="s">
        <v>47</v>
      </c>
      <c r="C299" s="18" t="s">
        <v>261</v>
      </c>
      <c r="D299" s="21" t="s">
        <v>263</v>
      </c>
      <c r="E299" s="18"/>
      <c r="F299" s="19" t="n">
        <f aca="false">F300</f>
        <v>64340.2</v>
      </c>
      <c r="G299" s="19" t="n">
        <f aca="false">G300</f>
        <v>60376.6</v>
      </c>
      <c r="H299" s="19" t="n">
        <f aca="false">H300</f>
        <v>33953</v>
      </c>
    </row>
    <row r="300" customFormat="false" ht="45" hidden="false" customHeight="false" outlineLevel="0" collapsed="false">
      <c r="A300" s="29" t="s">
        <v>264</v>
      </c>
      <c r="B300" s="18" t="s">
        <v>47</v>
      </c>
      <c r="C300" s="18" t="s">
        <v>261</v>
      </c>
      <c r="D300" s="21" t="s">
        <v>265</v>
      </c>
      <c r="E300" s="18"/>
      <c r="F300" s="19" t="n">
        <f aca="false">F301+F304+F307+F313+F310</f>
        <v>64340.2</v>
      </c>
      <c r="G300" s="19" t="n">
        <f aca="false">G301+G304+G307+G313+G310</f>
        <v>60376.6</v>
      </c>
      <c r="H300" s="19" t="n">
        <f aca="false">H301+H304+H307+H313+H310</f>
        <v>33953</v>
      </c>
    </row>
    <row r="301" customFormat="false" ht="30" hidden="false" customHeight="false" outlineLevel="0" collapsed="false">
      <c r="A301" s="22" t="s">
        <v>266</v>
      </c>
      <c r="B301" s="18" t="s">
        <v>47</v>
      </c>
      <c r="C301" s="18" t="s">
        <v>261</v>
      </c>
      <c r="D301" s="21" t="s">
        <v>267</v>
      </c>
      <c r="E301" s="18"/>
      <c r="F301" s="19" t="n">
        <f aca="false">F302</f>
        <v>24411.2</v>
      </c>
      <c r="G301" s="19" t="n">
        <f aca="false">G302</f>
        <v>26861.6</v>
      </c>
      <c r="H301" s="19" t="n">
        <f aca="false">H302</f>
        <v>21305</v>
      </c>
    </row>
    <row r="302" customFormat="false" ht="30" hidden="false" customHeight="false" outlineLevel="0" collapsed="false">
      <c r="A302" s="23" t="s">
        <v>119</v>
      </c>
      <c r="B302" s="18" t="s">
        <v>47</v>
      </c>
      <c r="C302" s="18" t="s">
        <v>261</v>
      </c>
      <c r="D302" s="21" t="s">
        <v>267</v>
      </c>
      <c r="E302" s="18" t="s">
        <v>120</v>
      </c>
      <c r="F302" s="19" t="n">
        <f aca="false">F303</f>
        <v>24411.2</v>
      </c>
      <c r="G302" s="19" t="n">
        <f aca="false">G303</f>
        <v>26861.6</v>
      </c>
      <c r="H302" s="19" t="n">
        <f aca="false">H303</f>
        <v>21305</v>
      </c>
    </row>
    <row r="303" customFormat="false" ht="15" hidden="false" customHeight="false" outlineLevel="0" collapsed="false">
      <c r="A303" s="23" t="s">
        <v>121</v>
      </c>
      <c r="B303" s="18" t="s">
        <v>47</v>
      </c>
      <c r="C303" s="18" t="s">
        <v>261</v>
      </c>
      <c r="D303" s="21" t="s">
        <v>267</v>
      </c>
      <c r="E303" s="18" t="s">
        <v>122</v>
      </c>
      <c r="F303" s="19" t="n">
        <f aca="false">Ведомственная!G281</f>
        <v>24411.2</v>
      </c>
      <c r="G303" s="19" t="n">
        <f aca="false">Ведомственная!H281</f>
        <v>26861.6</v>
      </c>
      <c r="H303" s="19" t="n">
        <f aca="false">Ведомственная!I281</f>
        <v>21305</v>
      </c>
    </row>
    <row r="304" customFormat="false" ht="15" hidden="false" customHeight="false" outlineLevel="0" collapsed="false">
      <c r="A304" s="22" t="s">
        <v>268</v>
      </c>
      <c r="B304" s="18" t="s">
        <v>47</v>
      </c>
      <c r="C304" s="18" t="s">
        <v>261</v>
      </c>
      <c r="D304" s="21" t="s">
        <v>269</v>
      </c>
      <c r="E304" s="18"/>
      <c r="F304" s="19" t="n">
        <f aca="false">F305</f>
        <v>4520</v>
      </c>
      <c r="G304" s="19" t="n">
        <f aca="false">G305</f>
        <v>4220</v>
      </c>
      <c r="H304" s="19" t="n">
        <f aca="false">H305</f>
        <v>4220</v>
      </c>
    </row>
    <row r="305" customFormat="false" ht="30" hidden="false" customHeight="false" outlineLevel="0" collapsed="false">
      <c r="A305" s="23" t="s">
        <v>119</v>
      </c>
      <c r="B305" s="18" t="s">
        <v>47</v>
      </c>
      <c r="C305" s="18" t="s">
        <v>261</v>
      </c>
      <c r="D305" s="21" t="s">
        <v>269</v>
      </c>
      <c r="E305" s="18" t="s">
        <v>120</v>
      </c>
      <c r="F305" s="19" t="n">
        <f aca="false">F306</f>
        <v>4520</v>
      </c>
      <c r="G305" s="19" t="n">
        <f aca="false">G306</f>
        <v>4220</v>
      </c>
      <c r="H305" s="19" t="n">
        <f aca="false">H306</f>
        <v>4220</v>
      </c>
    </row>
    <row r="306" customFormat="false" ht="15" hidden="false" customHeight="false" outlineLevel="0" collapsed="false">
      <c r="A306" s="23" t="s">
        <v>121</v>
      </c>
      <c r="B306" s="18" t="s">
        <v>47</v>
      </c>
      <c r="C306" s="18" t="s">
        <v>261</v>
      </c>
      <c r="D306" s="21" t="s">
        <v>269</v>
      </c>
      <c r="E306" s="18" t="s">
        <v>122</v>
      </c>
      <c r="F306" s="19" t="n">
        <f aca="false">Ведомственная!G284</f>
        <v>4520</v>
      </c>
      <c r="G306" s="19" t="n">
        <f aca="false">Ведомственная!H284</f>
        <v>4220</v>
      </c>
      <c r="H306" s="19" t="n">
        <f aca="false">Ведомственная!I284</f>
        <v>4220</v>
      </c>
    </row>
    <row r="307" customFormat="false" ht="30" hidden="false" customHeight="false" outlineLevel="0" collapsed="false">
      <c r="A307" s="22" t="s">
        <v>270</v>
      </c>
      <c r="B307" s="18" t="s">
        <v>47</v>
      </c>
      <c r="C307" s="18" t="s">
        <v>261</v>
      </c>
      <c r="D307" s="21" t="s">
        <v>271</v>
      </c>
      <c r="E307" s="18"/>
      <c r="F307" s="19" t="n">
        <f aca="false">F308</f>
        <v>0</v>
      </c>
      <c r="G307" s="19" t="n">
        <f aca="false">G308</f>
        <v>580</v>
      </c>
      <c r="H307" s="19" t="n">
        <f aca="false">H308</f>
        <v>685</v>
      </c>
    </row>
    <row r="308" customFormat="false" ht="30" hidden="false" customHeight="false" outlineLevel="0" collapsed="false">
      <c r="A308" s="23" t="s">
        <v>119</v>
      </c>
      <c r="B308" s="18" t="s">
        <v>47</v>
      </c>
      <c r="C308" s="18" t="s">
        <v>261</v>
      </c>
      <c r="D308" s="21" t="s">
        <v>271</v>
      </c>
      <c r="E308" s="18" t="s">
        <v>120</v>
      </c>
      <c r="F308" s="19" t="n">
        <f aca="false">F309</f>
        <v>0</v>
      </c>
      <c r="G308" s="19" t="n">
        <f aca="false">G309</f>
        <v>580</v>
      </c>
      <c r="H308" s="19" t="n">
        <f aca="false">H309</f>
        <v>685</v>
      </c>
    </row>
    <row r="309" customFormat="false" ht="15" hidden="false" customHeight="false" outlineLevel="0" collapsed="false">
      <c r="A309" s="23" t="s">
        <v>121</v>
      </c>
      <c r="B309" s="18" t="s">
        <v>47</v>
      </c>
      <c r="C309" s="18" t="s">
        <v>261</v>
      </c>
      <c r="D309" s="21" t="s">
        <v>271</v>
      </c>
      <c r="E309" s="18" t="s">
        <v>122</v>
      </c>
      <c r="F309" s="19" t="n">
        <f aca="false">Ведомственная!G287</f>
        <v>0</v>
      </c>
      <c r="G309" s="19" t="n">
        <f aca="false">Ведомственная!H287</f>
        <v>580</v>
      </c>
      <c r="H309" s="19" t="n">
        <f aca="false">Ведомственная!I287</f>
        <v>685</v>
      </c>
    </row>
    <row r="310" customFormat="false" ht="45" hidden="false" customHeight="false" outlineLevel="0" collapsed="false">
      <c r="A310" s="23" t="s">
        <v>272</v>
      </c>
      <c r="B310" s="18" t="s">
        <v>47</v>
      </c>
      <c r="C310" s="18" t="s">
        <v>261</v>
      </c>
      <c r="D310" s="21" t="s">
        <v>273</v>
      </c>
      <c r="E310" s="18"/>
      <c r="F310" s="19" t="n">
        <f aca="false">F311</f>
        <v>698</v>
      </c>
      <c r="G310" s="19" t="n">
        <f aca="false">G311</f>
        <v>0</v>
      </c>
      <c r="H310" s="19" t="n">
        <f aca="false">H311</f>
        <v>450</v>
      </c>
    </row>
    <row r="311" customFormat="false" ht="30" hidden="false" customHeight="false" outlineLevel="0" collapsed="false">
      <c r="A311" s="23" t="s">
        <v>30</v>
      </c>
      <c r="B311" s="18" t="s">
        <v>47</v>
      </c>
      <c r="C311" s="18" t="s">
        <v>261</v>
      </c>
      <c r="D311" s="21" t="s">
        <v>273</v>
      </c>
      <c r="E311" s="18" t="s">
        <v>31</v>
      </c>
      <c r="F311" s="19" t="n">
        <f aca="false">F312</f>
        <v>698</v>
      </c>
      <c r="G311" s="19" t="n">
        <f aca="false">G312</f>
        <v>0</v>
      </c>
      <c r="H311" s="19" t="n">
        <f aca="false">H312</f>
        <v>450</v>
      </c>
    </row>
    <row r="312" customFormat="false" ht="30" hidden="false" customHeight="false" outlineLevel="0" collapsed="false">
      <c r="A312" s="23" t="s">
        <v>32</v>
      </c>
      <c r="B312" s="18" t="s">
        <v>47</v>
      </c>
      <c r="C312" s="18" t="s">
        <v>261</v>
      </c>
      <c r="D312" s="21" t="s">
        <v>273</v>
      </c>
      <c r="E312" s="18" t="s">
        <v>33</v>
      </c>
      <c r="F312" s="19" t="n">
        <f aca="false">Ведомственная!G290</f>
        <v>698</v>
      </c>
      <c r="G312" s="19" t="n">
        <f aca="false">Ведомственная!H290</f>
        <v>0</v>
      </c>
      <c r="H312" s="19" t="n">
        <f aca="false">Ведомственная!I290</f>
        <v>450</v>
      </c>
    </row>
    <row r="313" customFormat="false" ht="30" hidden="false" customHeight="false" outlineLevel="0" collapsed="false">
      <c r="A313" s="29" t="s">
        <v>274</v>
      </c>
      <c r="B313" s="18" t="s">
        <v>47</v>
      </c>
      <c r="C313" s="18" t="s">
        <v>261</v>
      </c>
      <c r="D313" s="21" t="s">
        <v>275</v>
      </c>
      <c r="E313" s="18"/>
      <c r="F313" s="19" t="n">
        <f aca="false">F314</f>
        <v>34711</v>
      </c>
      <c r="G313" s="19" t="n">
        <f aca="false">G314</f>
        <v>28715</v>
      </c>
      <c r="H313" s="19" t="n">
        <f aca="false">H314</f>
        <v>7293</v>
      </c>
    </row>
    <row r="314" customFormat="false" ht="30" hidden="false" customHeight="false" outlineLevel="0" collapsed="false">
      <c r="A314" s="23" t="s">
        <v>30</v>
      </c>
      <c r="B314" s="18" t="s">
        <v>47</v>
      </c>
      <c r="C314" s="18" t="s">
        <v>261</v>
      </c>
      <c r="D314" s="21" t="s">
        <v>275</v>
      </c>
      <c r="E314" s="18" t="n">
        <v>200</v>
      </c>
      <c r="F314" s="19" t="n">
        <f aca="false">F315</f>
        <v>34711</v>
      </c>
      <c r="G314" s="19" t="n">
        <f aca="false">G315</f>
        <v>28715</v>
      </c>
      <c r="H314" s="19" t="n">
        <f aca="false">H315</f>
        <v>7293</v>
      </c>
    </row>
    <row r="315" customFormat="false" ht="30" hidden="false" customHeight="false" outlineLevel="0" collapsed="false">
      <c r="A315" s="23" t="s">
        <v>32</v>
      </c>
      <c r="B315" s="18" t="s">
        <v>47</v>
      </c>
      <c r="C315" s="18" t="s">
        <v>261</v>
      </c>
      <c r="D315" s="21" t="s">
        <v>275</v>
      </c>
      <c r="E315" s="18" t="n">
        <v>240</v>
      </c>
      <c r="F315" s="19" t="n">
        <f aca="false">Ведомственная!G293</f>
        <v>34711</v>
      </c>
      <c r="G315" s="19" t="n">
        <f aca="false">Ведомственная!H293</f>
        <v>28715</v>
      </c>
      <c r="H315" s="19" t="n">
        <f aca="false">Ведомственная!I293</f>
        <v>7293</v>
      </c>
    </row>
    <row r="316" customFormat="false" ht="30" hidden="false" customHeight="false" outlineLevel="0" collapsed="false">
      <c r="A316" s="20" t="s">
        <v>276</v>
      </c>
      <c r="B316" s="18" t="s">
        <v>47</v>
      </c>
      <c r="C316" s="18" t="s">
        <v>261</v>
      </c>
      <c r="D316" s="21" t="s">
        <v>277</v>
      </c>
      <c r="E316" s="18"/>
      <c r="F316" s="19" t="n">
        <f aca="false">F317+F332</f>
        <v>41591.1</v>
      </c>
      <c r="G316" s="19" t="n">
        <f aca="false">G317+G332</f>
        <v>3135.3</v>
      </c>
      <c r="H316" s="19" t="n">
        <f aca="false">H317+H332</f>
        <v>3110.3</v>
      </c>
    </row>
    <row r="317" customFormat="false" ht="15" hidden="false" customHeight="false" outlineLevel="0" collapsed="false">
      <c r="A317" s="20" t="s">
        <v>278</v>
      </c>
      <c r="B317" s="18" t="s">
        <v>47</v>
      </c>
      <c r="C317" s="18" t="s">
        <v>261</v>
      </c>
      <c r="D317" s="21" t="s">
        <v>279</v>
      </c>
      <c r="E317" s="18"/>
      <c r="F317" s="19" t="n">
        <f aca="false">F328+F318</f>
        <v>39682.2</v>
      </c>
      <c r="G317" s="19" t="n">
        <f aca="false">G328+G318</f>
        <v>3135.3</v>
      </c>
      <c r="H317" s="19" t="n">
        <f aca="false">H328+H318</f>
        <v>3110.3</v>
      </c>
    </row>
    <row r="318" customFormat="false" ht="30" hidden="false" customHeight="false" outlineLevel="0" collapsed="false">
      <c r="A318" s="29" t="s">
        <v>280</v>
      </c>
      <c r="B318" s="18" t="s">
        <v>47</v>
      </c>
      <c r="C318" s="18" t="s">
        <v>261</v>
      </c>
      <c r="D318" s="21" t="s">
        <v>281</v>
      </c>
      <c r="E318" s="18"/>
      <c r="F318" s="19" t="n">
        <f aca="false">F325+F319+F322</f>
        <v>13794.9</v>
      </c>
      <c r="G318" s="19" t="n">
        <f aca="false">G325+G319+G322</f>
        <v>674.8</v>
      </c>
      <c r="H318" s="19" t="n">
        <f aca="false">H325+H319+H322</f>
        <v>669.9</v>
      </c>
    </row>
    <row r="319" customFormat="false" ht="30" hidden="false" customHeight="false" outlineLevel="0" collapsed="false">
      <c r="A319" s="23" t="s">
        <v>282</v>
      </c>
      <c r="B319" s="18" t="s">
        <v>47</v>
      </c>
      <c r="C319" s="18" t="s">
        <v>261</v>
      </c>
      <c r="D319" s="21" t="s">
        <v>283</v>
      </c>
      <c r="E319" s="18"/>
      <c r="F319" s="19" t="n">
        <f aca="false">F320</f>
        <v>1745.6</v>
      </c>
      <c r="G319" s="19" t="n">
        <f aca="false">G320</f>
        <v>86.3</v>
      </c>
      <c r="H319" s="19" t="n">
        <f aca="false">H320</f>
        <v>86.3</v>
      </c>
    </row>
    <row r="320" customFormat="false" ht="30" hidden="false" customHeight="false" outlineLevel="0" collapsed="false">
      <c r="A320" s="23" t="s">
        <v>119</v>
      </c>
      <c r="B320" s="18" t="s">
        <v>47</v>
      </c>
      <c r="C320" s="18" t="s">
        <v>261</v>
      </c>
      <c r="D320" s="21" t="s">
        <v>283</v>
      </c>
      <c r="E320" s="18" t="s">
        <v>120</v>
      </c>
      <c r="F320" s="19" t="n">
        <f aca="false">F321</f>
        <v>1745.6</v>
      </c>
      <c r="G320" s="19" t="n">
        <f aca="false">G321</f>
        <v>86.3</v>
      </c>
      <c r="H320" s="19" t="n">
        <f aca="false">H321</f>
        <v>86.3</v>
      </c>
    </row>
    <row r="321" customFormat="false" ht="15" hidden="false" customHeight="false" outlineLevel="0" collapsed="false">
      <c r="A321" s="23" t="s">
        <v>121</v>
      </c>
      <c r="B321" s="18" t="s">
        <v>47</v>
      </c>
      <c r="C321" s="18" t="s">
        <v>261</v>
      </c>
      <c r="D321" s="21" t="s">
        <v>283</v>
      </c>
      <c r="E321" s="18" t="s">
        <v>122</v>
      </c>
      <c r="F321" s="19" t="n">
        <f aca="false">Ведомственная!G299</f>
        <v>1745.6</v>
      </c>
      <c r="G321" s="19" t="n">
        <f aca="false">Ведомственная!H299</f>
        <v>86.3</v>
      </c>
      <c r="H321" s="19" t="n">
        <f aca="false">Ведомственная!I299</f>
        <v>86.3</v>
      </c>
    </row>
    <row r="322" customFormat="false" ht="15" hidden="false" customHeight="false" outlineLevel="0" collapsed="false">
      <c r="A322" s="23" t="s">
        <v>284</v>
      </c>
      <c r="B322" s="18" t="s">
        <v>47</v>
      </c>
      <c r="C322" s="18" t="s">
        <v>261</v>
      </c>
      <c r="D322" s="21" t="s">
        <v>285</v>
      </c>
      <c r="E322" s="18"/>
      <c r="F322" s="19" t="n">
        <f aca="false">F323</f>
        <v>9613.4</v>
      </c>
      <c r="G322" s="19" t="n">
        <f aca="false">G323</f>
        <v>0</v>
      </c>
      <c r="H322" s="19" t="n">
        <f aca="false">H323</f>
        <v>0</v>
      </c>
    </row>
    <row r="323" customFormat="false" ht="30" hidden="false" customHeight="false" outlineLevel="0" collapsed="false">
      <c r="A323" s="23" t="s">
        <v>119</v>
      </c>
      <c r="B323" s="18" t="s">
        <v>47</v>
      </c>
      <c r="C323" s="18" t="s">
        <v>261</v>
      </c>
      <c r="D323" s="21" t="s">
        <v>285</v>
      </c>
      <c r="E323" s="18" t="s">
        <v>120</v>
      </c>
      <c r="F323" s="19" t="n">
        <f aca="false">F324</f>
        <v>9613.4</v>
      </c>
      <c r="G323" s="19" t="n">
        <f aca="false">G324</f>
        <v>0</v>
      </c>
      <c r="H323" s="19" t="n">
        <f aca="false">H324</f>
        <v>0</v>
      </c>
    </row>
    <row r="324" customFormat="false" ht="15" hidden="false" customHeight="false" outlineLevel="0" collapsed="false">
      <c r="A324" s="23" t="s">
        <v>121</v>
      </c>
      <c r="B324" s="18" t="s">
        <v>47</v>
      </c>
      <c r="C324" s="18" t="s">
        <v>261</v>
      </c>
      <c r="D324" s="21" t="s">
        <v>285</v>
      </c>
      <c r="E324" s="18" t="s">
        <v>122</v>
      </c>
      <c r="F324" s="19" t="n">
        <f aca="false">Ведомственная!G302</f>
        <v>9613.4</v>
      </c>
      <c r="G324" s="19" t="n">
        <f aca="false">Ведомственная!H302</f>
        <v>0</v>
      </c>
      <c r="H324" s="19" t="n">
        <f aca="false">Ведомственная!I302</f>
        <v>0</v>
      </c>
    </row>
    <row r="325" customFormat="false" ht="15" hidden="false" customHeight="false" outlineLevel="0" collapsed="false">
      <c r="A325" s="23" t="s">
        <v>286</v>
      </c>
      <c r="B325" s="18" t="s">
        <v>47</v>
      </c>
      <c r="C325" s="18" t="s">
        <v>261</v>
      </c>
      <c r="D325" s="21" t="s">
        <v>287</v>
      </c>
      <c r="E325" s="18"/>
      <c r="F325" s="19" t="n">
        <f aca="false">F326</f>
        <v>2435.9</v>
      </c>
      <c r="G325" s="19" t="n">
        <f aca="false">G326</f>
        <v>588.5</v>
      </c>
      <c r="H325" s="19" t="n">
        <f aca="false">H326</f>
        <v>583.6</v>
      </c>
    </row>
    <row r="326" customFormat="false" ht="30" hidden="false" customHeight="false" outlineLevel="0" collapsed="false">
      <c r="A326" s="23" t="s">
        <v>119</v>
      </c>
      <c r="B326" s="18" t="s">
        <v>47</v>
      </c>
      <c r="C326" s="18" t="s">
        <v>261</v>
      </c>
      <c r="D326" s="21" t="s">
        <v>287</v>
      </c>
      <c r="E326" s="18" t="s">
        <v>120</v>
      </c>
      <c r="F326" s="19" t="n">
        <f aca="false">F327</f>
        <v>2435.9</v>
      </c>
      <c r="G326" s="19" t="n">
        <f aca="false">G327</f>
        <v>588.5</v>
      </c>
      <c r="H326" s="19" t="n">
        <f aca="false">H327</f>
        <v>583.6</v>
      </c>
    </row>
    <row r="327" customFormat="false" ht="15" hidden="false" customHeight="false" outlineLevel="0" collapsed="false">
      <c r="A327" s="23" t="s">
        <v>121</v>
      </c>
      <c r="B327" s="18" t="s">
        <v>47</v>
      </c>
      <c r="C327" s="18" t="s">
        <v>261</v>
      </c>
      <c r="D327" s="21" t="s">
        <v>287</v>
      </c>
      <c r="E327" s="18" t="s">
        <v>122</v>
      </c>
      <c r="F327" s="19" t="n">
        <f aca="false">Ведомственная!G305</f>
        <v>2435.9</v>
      </c>
      <c r="G327" s="19" t="n">
        <f aca="false">Ведомственная!H305</f>
        <v>588.5</v>
      </c>
      <c r="H327" s="19" t="n">
        <f aca="false">Ведомственная!I305</f>
        <v>583.6</v>
      </c>
    </row>
    <row r="328" customFormat="false" ht="30" hidden="false" customHeight="false" outlineLevel="0" collapsed="false">
      <c r="A328" s="29" t="s">
        <v>288</v>
      </c>
      <c r="B328" s="18" t="s">
        <v>47</v>
      </c>
      <c r="C328" s="18" t="s">
        <v>261</v>
      </c>
      <c r="D328" s="21" t="s">
        <v>289</v>
      </c>
      <c r="E328" s="18"/>
      <c r="F328" s="19" t="n">
        <f aca="false">F329</f>
        <v>25887.3</v>
      </c>
      <c r="G328" s="19" t="n">
        <f aca="false">G329</f>
        <v>2460.5</v>
      </c>
      <c r="H328" s="19" t="n">
        <f aca="false">H329</f>
        <v>2440.4</v>
      </c>
    </row>
    <row r="329" customFormat="false" ht="15" hidden="false" customHeight="false" outlineLevel="0" collapsed="false">
      <c r="A329" s="23" t="s">
        <v>290</v>
      </c>
      <c r="B329" s="18" t="s">
        <v>47</v>
      </c>
      <c r="C329" s="18" t="s">
        <v>261</v>
      </c>
      <c r="D329" s="21" t="s">
        <v>291</v>
      </c>
      <c r="E329" s="18"/>
      <c r="F329" s="19" t="n">
        <f aca="false">F330</f>
        <v>25887.3</v>
      </c>
      <c r="G329" s="19" t="n">
        <f aca="false">G330</f>
        <v>2460.5</v>
      </c>
      <c r="H329" s="19" t="n">
        <f aca="false">H330</f>
        <v>2440.4</v>
      </c>
    </row>
    <row r="330" customFormat="false" ht="30" hidden="false" customHeight="false" outlineLevel="0" collapsed="false">
      <c r="A330" s="23" t="s">
        <v>119</v>
      </c>
      <c r="B330" s="18" t="s">
        <v>47</v>
      </c>
      <c r="C330" s="18" t="s">
        <v>261</v>
      </c>
      <c r="D330" s="21" t="s">
        <v>291</v>
      </c>
      <c r="E330" s="18" t="s">
        <v>120</v>
      </c>
      <c r="F330" s="19" t="n">
        <f aca="false">F331</f>
        <v>25887.3</v>
      </c>
      <c r="G330" s="19" t="n">
        <f aca="false">G331</f>
        <v>2460.5</v>
      </c>
      <c r="H330" s="19" t="n">
        <f aca="false">H331</f>
        <v>2440.4</v>
      </c>
    </row>
    <row r="331" customFormat="false" ht="15" hidden="false" customHeight="false" outlineLevel="0" collapsed="false">
      <c r="A331" s="23" t="s">
        <v>121</v>
      </c>
      <c r="B331" s="18" t="s">
        <v>47</v>
      </c>
      <c r="C331" s="18" t="s">
        <v>261</v>
      </c>
      <c r="D331" s="21" t="s">
        <v>291</v>
      </c>
      <c r="E331" s="18" t="s">
        <v>122</v>
      </c>
      <c r="F331" s="19" t="n">
        <f aca="false">Ведомственная!G309</f>
        <v>25887.3</v>
      </c>
      <c r="G331" s="19" t="n">
        <f aca="false">Ведомственная!H309</f>
        <v>2460.5</v>
      </c>
      <c r="H331" s="19" t="n">
        <f aca="false">Ведомственная!I309</f>
        <v>2440.4</v>
      </c>
    </row>
    <row r="332" customFormat="false" ht="15" hidden="false" customHeight="false" outlineLevel="0" collapsed="false">
      <c r="A332" s="20" t="s">
        <v>292</v>
      </c>
      <c r="B332" s="18" t="s">
        <v>47</v>
      </c>
      <c r="C332" s="18" t="s">
        <v>261</v>
      </c>
      <c r="D332" s="21" t="s">
        <v>293</v>
      </c>
      <c r="E332" s="18"/>
      <c r="F332" s="19" t="n">
        <f aca="false">F333</f>
        <v>1908.9</v>
      </c>
      <c r="G332" s="19" t="n">
        <f aca="false">G333</f>
        <v>0</v>
      </c>
      <c r="H332" s="19" t="n">
        <f aca="false">H333</f>
        <v>0</v>
      </c>
    </row>
    <row r="333" customFormat="false" ht="30" hidden="false" customHeight="false" outlineLevel="0" collapsed="false">
      <c r="A333" s="29" t="s">
        <v>294</v>
      </c>
      <c r="B333" s="18" t="s">
        <v>47</v>
      </c>
      <c r="C333" s="18" t="s">
        <v>261</v>
      </c>
      <c r="D333" s="21" t="s">
        <v>295</v>
      </c>
      <c r="E333" s="18"/>
      <c r="F333" s="19" t="n">
        <f aca="false">F334</f>
        <v>1908.9</v>
      </c>
      <c r="G333" s="19" t="n">
        <f aca="false">G334</f>
        <v>0</v>
      </c>
      <c r="H333" s="19" t="n">
        <f aca="false">H334</f>
        <v>0</v>
      </c>
    </row>
    <row r="334" customFormat="false" ht="30" hidden="false" customHeight="false" outlineLevel="0" collapsed="false">
      <c r="A334" s="23" t="s">
        <v>296</v>
      </c>
      <c r="B334" s="18" t="s">
        <v>47</v>
      </c>
      <c r="C334" s="18" t="s">
        <v>261</v>
      </c>
      <c r="D334" s="21" t="s">
        <v>297</v>
      </c>
      <c r="E334" s="18"/>
      <c r="F334" s="19" t="n">
        <f aca="false">F335</f>
        <v>1908.9</v>
      </c>
      <c r="G334" s="19" t="n">
        <f aca="false">G335</f>
        <v>0</v>
      </c>
      <c r="H334" s="19" t="n">
        <f aca="false">H335</f>
        <v>0</v>
      </c>
    </row>
    <row r="335" customFormat="false" ht="30" hidden="false" customHeight="false" outlineLevel="0" collapsed="false">
      <c r="A335" s="23" t="s">
        <v>30</v>
      </c>
      <c r="B335" s="18" t="s">
        <v>47</v>
      </c>
      <c r="C335" s="18" t="s">
        <v>261</v>
      </c>
      <c r="D335" s="21" t="s">
        <v>297</v>
      </c>
      <c r="E335" s="18" t="s">
        <v>31</v>
      </c>
      <c r="F335" s="19" t="n">
        <f aca="false">F336</f>
        <v>1908.9</v>
      </c>
      <c r="G335" s="19" t="n">
        <f aca="false">G336</f>
        <v>0</v>
      </c>
      <c r="H335" s="19" t="n">
        <f aca="false">H336</f>
        <v>0</v>
      </c>
    </row>
    <row r="336" customFormat="false" ht="30" hidden="false" customHeight="false" outlineLevel="0" collapsed="false">
      <c r="A336" s="23" t="s">
        <v>32</v>
      </c>
      <c r="B336" s="18" t="s">
        <v>47</v>
      </c>
      <c r="C336" s="18" t="s">
        <v>261</v>
      </c>
      <c r="D336" s="21" t="s">
        <v>297</v>
      </c>
      <c r="E336" s="18" t="s">
        <v>33</v>
      </c>
      <c r="F336" s="19" t="n">
        <f aca="false">Ведомственная!G314</f>
        <v>1908.9</v>
      </c>
      <c r="G336" s="19" t="n">
        <f aca="false">Ведомственная!H314</f>
        <v>0</v>
      </c>
      <c r="H336" s="19" t="n">
        <f aca="false">Ведомственная!I314</f>
        <v>0</v>
      </c>
    </row>
    <row r="337" customFormat="false" ht="15" hidden="false" customHeight="false" outlineLevel="0" collapsed="false">
      <c r="A337" s="20" t="s">
        <v>173</v>
      </c>
      <c r="B337" s="18" t="s">
        <v>47</v>
      </c>
      <c r="C337" s="18" t="s">
        <v>261</v>
      </c>
      <c r="D337" s="21" t="s">
        <v>174</v>
      </c>
      <c r="E337" s="18"/>
      <c r="F337" s="19" t="n">
        <f aca="false">F338</f>
        <v>43.6</v>
      </c>
      <c r="G337" s="19" t="n">
        <f aca="false">G338</f>
        <v>0</v>
      </c>
      <c r="H337" s="19" t="n">
        <f aca="false">H338</f>
        <v>0</v>
      </c>
    </row>
    <row r="338" customFormat="false" ht="15" hidden="false" customHeight="false" outlineLevel="0" collapsed="false">
      <c r="A338" s="23" t="s">
        <v>175</v>
      </c>
      <c r="B338" s="18" t="s">
        <v>47</v>
      </c>
      <c r="C338" s="18" t="s">
        <v>261</v>
      </c>
      <c r="D338" s="21" t="s">
        <v>176</v>
      </c>
      <c r="E338" s="18"/>
      <c r="F338" s="19" t="n">
        <f aca="false">F339</f>
        <v>43.6</v>
      </c>
      <c r="G338" s="19" t="n">
        <f aca="false">G339</f>
        <v>0</v>
      </c>
      <c r="H338" s="19" t="n">
        <f aca="false">H339</f>
        <v>0</v>
      </c>
    </row>
    <row r="339" customFormat="false" ht="15" hidden="false" customHeight="false" outlineLevel="0" collapsed="false">
      <c r="A339" s="25" t="s">
        <v>58</v>
      </c>
      <c r="B339" s="18" t="s">
        <v>47</v>
      </c>
      <c r="C339" s="18" t="s">
        <v>261</v>
      </c>
      <c r="D339" s="21" t="s">
        <v>176</v>
      </c>
      <c r="E339" s="18" t="s">
        <v>59</v>
      </c>
      <c r="F339" s="19" t="n">
        <f aca="false">F340</f>
        <v>43.6</v>
      </c>
      <c r="G339" s="19" t="n">
        <f aca="false">G340</f>
        <v>0</v>
      </c>
      <c r="H339" s="19" t="n">
        <f aca="false">H340</f>
        <v>0</v>
      </c>
    </row>
    <row r="340" customFormat="false" ht="15" hidden="false" customHeight="false" outlineLevel="0" collapsed="false">
      <c r="A340" s="23" t="s">
        <v>60</v>
      </c>
      <c r="B340" s="18" t="s">
        <v>47</v>
      </c>
      <c r="C340" s="18" t="s">
        <v>261</v>
      </c>
      <c r="D340" s="21" t="s">
        <v>176</v>
      </c>
      <c r="E340" s="18" t="s">
        <v>61</v>
      </c>
      <c r="F340" s="19" t="n">
        <f aca="false">Ведомственная!G318</f>
        <v>43.6</v>
      </c>
      <c r="G340" s="19" t="n">
        <f aca="false">Ведомственная!H318</f>
        <v>0</v>
      </c>
      <c r="H340" s="19" t="n">
        <f aca="false">Ведомственная!I318</f>
        <v>0</v>
      </c>
    </row>
    <row r="341" customFormat="false" ht="15" hidden="false" customHeight="false" outlineLevel="0" collapsed="false">
      <c r="A341" s="25" t="s">
        <v>298</v>
      </c>
      <c r="B341" s="18" t="s">
        <v>47</v>
      </c>
      <c r="C341" s="18" t="s">
        <v>188</v>
      </c>
      <c r="D341" s="18"/>
      <c r="E341" s="18"/>
      <c r="F341" s="19" t="n">
        <f aca="false">F342</f>
        <v>1775.4</v>
      </c>
      <c r="G341" s="19" t="n">
        <f aca="false">G342</f>
        <v>2154.4</v>
      </c>
      <c r="H341" s="19" t="n">
        <f aca="false">H342</f>
        <v>2154.4</v>
      </c>
    </row>
    <row r="342" customFormat="false" ht="30" hidden="false" customHeight="false" outlineLevel="0" collapsed="false">
      <c r="A342" s="20" t="s">
        <v>165</v>
      </c>
      <c r="B342" s="18" t="s">
        <v>47</v>
      </c>
      <c r="C342" s="18" t="s">
        <v>188</v>
      </c>
      <c r="D342" s="21" t="s">
        <v>166</v>
      </c>
      <c r="E342" s="18"/>
      <c r="F342" s="19" t="n">
        <f aca="false">F348+F343</f>
        <v>1775.4</v>
      </c>
      <c r="G342" s="19" t="n">
        <f aca="false">G348+G343</f>
        <v>2154.4</v>
      </c>
      <c r="H342" s="19" t="n">
        <f aca="false">H348+H343</f>
        <v>2154.4</v>
      </c>
    </row>
    <row r="343" customFormat="false" ht="75" hidden="false" customHeight="false" outlineLevel="0" collapsed="false">
      <c r="A343" s="20" t="s">
        <v>167</v>
      </c>
      <c r="B343" s="18" t="s">
        <v>47</v>
      </c>
      <c r="C343" s="18" t="s">
        <v>188</v>
      </c>
      <c r="D343" s="21" t="s">
        <v>168</v>
      </c>
      <c r="E343" s="18"/>
      <c r="F343" s="19" t="n">
        <f aca="false">F344</f>
        <v>221</v>
      </c>
      <c r="G343" s="19" t="n">
        <f aca="false">G344</f>
        <v>0</v>
      </c>
      <c r="H343" s="19" t="n">
        <f aca="false">H344</f>
        <v>0</v>
      </c>
    </row>
    <row r="344" customFormat="false" ht="60" hidden="false" customHeight="false" outlineLevel="0" collapsed="false">
      <c r="A344" s="23" t="s">
        <v>299</v>
      </c>
      <c r="B344" s="18" t="s">
        <v>47</v>
      </c>
      <c r="C344" s="18" t="s">
        <v>188</v>
      </c>
      <c r="D344" s="21" t="s">
        <v>300</v>
      </c>
      <c r="E344" s="18"/>
      <c r="F344" s="19" t="n">
        <f aca="false">F345</f>
        <v>221</v>
      </c>
      <c r="G344" s="19" t="n">
        <f aca="false">G345</f>
        <v>0</v>
      </c>
      <c r="H344" s="19" t="n">
        <f aca="false">H345</f>
        <v>0</v>
      </c>
    </row>
    <row r="345" customFormat="false" ht="105" hidden="false" customHeight="false" outlineLevel="0" collapsed="false">
      <c r="A345" s="23" t="s">
        <v>301</v>
      </c>
      <c r="B345" s="18" t="s">
        <v>47</v>
      </c>
      <c r="C345" s="18" t="s">
        <v>188</v>
      </c>
      <c r="D345" s="21" t="s">
        <v>302</v>
      </c>
      <c r="E345" s="18"/>
      <c r="F345" s="19" t="n">
        <f aca="false">F346</f>
        <v>221</v>
      </c>
      <c r="G345" s="19" t="n">
        <f aca="false">G346</f>
        <v>0</v>
      </c>
      <c r="H345" s="19" t="n">
        <f aca="false">H346</f>
        <v>0</v>
      </c>
    </row>
    <row r="346" customFormat="false" ht="30" hidden="false" customHeight="false" outlineLevel="0" collapsed="false">
      <c r="A346" s="23" t="s">
        <v>119</v>
      </c>
      <c r="B346" s="18" t="s">
        <v>47</v>
      </c>
      <c r="C346" s="18" t="s">
        <v>188</v>
      </c>
      <c r="D346" s="21" t="s">
        <v>302</v>
      </c>
      <c r="E346" s="18" t="s">
        <v>120</v>
      </c>
      <c r="F346" s="19" t="n">
        <f aca="false">F347</f>
        <v>221</v>
      </c>
      <c r="G346" s="19" t="n">
        <f aca="false">G347</f>
        <v>0</v>
      </c>
      <c r="H346" s="19" t="n">
        <f aca="false">H347</f>
        <v>0</v>
      </c>
    </row>
    <row r="347" customFormat="false" ht="15" hidden="false" customHeight="false" outlineLevel="0" collapsed="false">
      <c r="A347" s="23" t="s">
        <v>121</v>
      </c>
      <c r="B347" s="18" t="s">
        <v>47</v>
      </c>
      <c r="C347" s="18" t="s">
        <v>188</v>
      </c>
      <c r="D347" s="21" t="s">
        <v>302</v>
      </c>
      <c r="E347" s="18" t="s">
        <v>122</v>
      </c>
      <c r="F347" s="19" t="n">
        <f aca="false">Ведомственная!G325</f>
        <v>221</v>
      </c>
      <c r="G347" s="19" t="n">
        <f aca="false">Ведомственная!H325</f>
        <v>0</v>
      </c>
      <c r="H347" s="19" t="n">
        <f aca="false">Ведомственная!I325</f>
        <v>0</v>
      </c>
    </row>
    <row r="348" customFormat="false" ht="45" hidden="false" customHeight="false" outlineLevel="0" collapsed="false">
      <c r="A348" s="20" t="s">
        <v>303</v>
      </c>
      <c r="B348" s="18" t="s">
        <v>47</v>
      </c>
      <c r="C348" s="18" t="s">
        <v>188</v>
      </c>
      <c r="D348" s="21" t="s">
        <v>304</v>
      </c>
      <c r="E348" s="18"/>
      <c r="F348" s="19" t="n">
        <f aca="false">F349+F353+F357</f>
        <v>1554.4</v>
      </c>
      <c r="G348" s="19" t="n">
        <f aca="false">G349+G353+G357</f>
        <v>2154.4</v>
      </c>
      <c r="H348" s="19" t="n">
        <f aca="false">H349+H353+H357</f>
        <v>2154.4</v>
      </c>
    </row>
    <row r="349" customFormat="false" ht="15" hidden="false" customHeight="false" outlineLevel="0" collapsed="false">
      <c r="A349" s="20" t="s">
        <v>305</v>
      </c>
      <c r="B349" s="18" t="s">
        <v>47</v>
      </c>
      <c r="C349" s="18" t="s">
        <v>188</v>
      </c>
      <c r="D349" s="21" t="s">
        <v>306</v>
      </c>
      <c r="E349" s="18"/>
      <c r="F349" s="19" t="n">
        <f aca="false">F350</f>
        <v>923.9</v>
      </c>
      <c r="G349" s="19" t="n">
        <f aca="false">G350</f>
        <v>1549.9</v>
      </c>
      <c r="H349" s="19" t="n">
        <f aca="false">H350</f>
        <v>1549.9</v>
      </c>
    </row>
    <row r="350" customFormat="false" ht="15" hidden="false" customHeight="false" outlineLevel="0" collapsed="false">
      <c r="A350" s="32" t="s">
        <v>307</v>
      </c>
      <c r="B350" s="18" t="s">
        <v>47</v>
      </c>
      <c r="C350" s="18" t="s">
        <v>188</v>
      </c>
      <c r="D350" s="21" t="s">
        <v>308</v>
      </c>
      <c r="E350" s="18"/>
      <c r="F350" s="19" t="n">
        <f aca="false">F351</f>
        <v>923.9</v>
      </c>
      <c r="G350" s="19" t="n">
        <f aca="false">G351</f>
        <v>1549.9</v>
      </c>
      <c r="H350" s="19" t="n">
        <f aca="false">H351</f>
        <v>1549.9</v>
      </c>
    </row>
    <row r="351" customFormat="false" ht="30" hidden="false" customHeight="false" outlineLevel="0" collapsed="false">
      <c r="A351" s="23" t="s">
        <v>30</v>
      </c>
      <c r="B351" s="18" t="s">
        <v>47</v>
      </c>
      <c r="C351" s="18" t="s">
        <v>188</v>
      </c>
      <c r="D351" s="21" t="s">
        <v>308</v>
      </c>
      <c r="E351" s="18" t="s">
        <v>31</v>
      </c>
      <c r="F351" s="19" t="n">
        <f aca="false">F352</f>
        <v>923.9</v>
      </c>
      <c r="G351" s="19" t="n">
        <f aca="false">G352</f>
        <v>1549.9</v>
      </c>
      <c r="H351" s="19" t="n">
        <f aca="false">H352</f>
        <v>1549.9</v>
      </c>
    </row>
    <row r="352" customFormat="false" ht="30" hidden="false" customHeight="false" outlineLevel="0" collapsed="false">
      <c r="A352" s="23" t="s">
        <v>32</v>
      </c>
      <c r="B352" s="18" t="s">
        <v>47</v>
      </c>
      <c r="C352" s="18" t="s">
        <v>188</v>
      </c>
      <c r="D352" s="21" t="s">
        <v>308</v>
      </c>
      <c r="E352" s="18" t="s">
        <v>33</v>
      </c>
      <c r="F352" s="19" t="n">
        <f aca="false">Ведомственная!G330+Ведомственная!G817</f>
        <v>923.9</v>
      </c>
      <c r="G352" s="19" t="n">
        <f aca="false">Ведомственная!H330+Ведомственная!H817</f>
        <v>1549.9</v>
      </c>
      <c r="H352" s="19" t="n">
        <f aca="false">Ведомственная!I330+Ведомственная!I817</f>
        <v>1549.9</v>
      </c>
    </row>
    <row r="353" customFormat="false" ht="15" hidden="false" customHeight="false" outlineLevel="0" collapsed="false">
      <c r="A353" s="20" t="s">
        <v>309</v>
      </c>
      <c r="B353" s="18" t="s">
        <v>47</v>
      </c>
      <c r="C353" s="18" t="s">
        <v>188</v>
      </c>
      <c r="D353" s="21" t="s">
        <v>310</v>
      </c>
      <c r="E353" s="24"/>
      <c r="F353" s="30" t="n">
        <f aca="false">F354</f>
        <v>543.5</v>
      </c>
      <c r="G353" s="30" t="n">
        <f aca="false">G354</f>
        <v>543.5</v>
      </c>
      <c r="H353" s="30" t="n">
        <f aca="false">H354</f>
        <v>543.5</v>
      </c>
    </row>
    <row r="354" customFormat="false" ht="15" hidden="false" customHeight="false" outlineLevel="0" collapsed="false">
      <c r="A354" s="32" t="s">
        <v>311</v>
      </c>
      <c r="B354" s="18" t="s">
        <v>47</v>
      </c>
      <c r="C354" s="18" t="s">
        <v>188</v>
      </c>
      <c r="D354" s="21" t="s">
        <v>312</v>
      </c>
      <c r="E354" s="24"/>
      <c r="F354" s="30" t="n">
        <f aca="false">F355</f>
        <v>543.5</v>
      </c>
      <c r="G354" s="30" t="n">
        <f aca="false">G355</f>
        <v>543.5</v>
      </c>
      <c r="H354" s="30" t="n">
        <f aca="false">H355</f>
        <v>543.5</v>
      </c>
    </row>
    <row r="355" customFormat="false" ht="30" hidden="false" customHeight="false" outlineLevel="0" collapsed="false">
      <c r="A355" s="23" t="s">
        <v>30</v>
      </c>
      <c r="B355" s="18" t="s">
        <v>47</v>
      </c>
      <c r="C355" s="18" t="s">
        <v>188</v>
      </c>
      <c r="D355" s="21" t="s">
        <v>312</v>
      </c>
      <c r="E355" s="18" t="s">
        <v>31</v>
      </c>
      <c r="F355" s="30" t="n">
        <f aca="false">F356</f>
        <v>543.5</v>
      </c>
      <c r="G355" s="30" t="n">
        <f aca="false">G356</f>
        <v>543.5</v>
      </c>
      <c r="H355" s="30" t="n">
        <f aca="false">H356</f>
        <v>543.5</v>
      </c>
    </row>
    <row r="356" customFormat="false" ht="30" hidden="false" customHeight="false" outlineLevel="0" collapsed="false">
      <c r="A356" s="23" t="s">
        <v>32</v>
      </c>
      <c r="B356" s="18" t="s">
        <v>47</v>
      </c>
      <c r="C356" s="18" t="s">
        <v>188</v>
      </c>
      <c r="D356" s="21" t="s">
        <v>312</v>
      </c>
      <c r="E356" s="18" t="s">
        <v>33</v>
      </c>
      <c r="F356" s="30" t="n">
        <f aca="false">Ведомственная!G334</f>
        <v>543.5</v>
      </c>
      <c r="G356" s="30" t="n">
        <f aca="false">Ведомственная!H334</f>
        <v>543.5</v>
      </c>
      <c r="H356" s="30" t="n">
        <f aca="false">Ведомственная!I334</f>
        <v>543.5</v>
      </c>
    </row>
    <row r="357" customFormat="false" ht="15" hidden="false" customHeight="false" outlineLevel="0" collapsed="false">
      <c r="A357" s="23" t="s">
        <v>313</v>
      </c>
      <c r="B357" s="18" t="s">
        <v>47</v>
      </c>
      <c r="C357" s="18" t="s">
        <v>188</v>
      </c>
      <c r="D357" s="21" t="s">
        <v>314</v>
      </c>
      <c r="E357" s="18"/>
      <c r="F357" s="30" t="n">
        <f aca="false">F358</f>
        <v>87</v>
      </c>
      <c r="G357" s="30" t="n">
        <f aca="false">G358</f>
        <v>61</v>
      </c>
      <c r="H357" s="30" t="n">
        <f aca="false">H358</f>
        <v>61</v>
      </c>
    </row>
    <row r="358" customFormat="false" ht="15" hidden="false" customHeight="false" outlineLevel="0" collapsed="false">
      <c r="A358" s="23" t="s">
        <v>315</v>
      </c>
      <c r="B358" s="18" t="s">
        <v>47</v>
      </c>
      <c r="C358" s="18" t="s">
        <v>188</v>
      </c>
      <c r="D358" s="21" t="s">
        <v>316</v>
      </c>
      <c r="E358" s="18"/>
      <c r="F358" s="30" t="n">
        <f aca="false">F359</f>
        <v>87</v>
      </c>
      <c r="G358" s="30" t="n">
        <f aca="false">G359</f>
        <v>61</v>
      </c>
      <c r="H358" s="30" t="n">
        <f aca="false">H359</f>
        <v>61</v>
      </c>
    </row>
    <row r="359" customFormat="false" ht="30" hidden="false" customHeight="false" outlineLevel="0" collapsed="false">
      <c r="A359" s="23" t="s">
        <v>30</v>
      </c>
      <c r="B359" s="18" t="s">
        <v>47</v>
      </c>
      <c r="C359" s="18" t="s">
        <v>188</v>
      </c>
      <c r="D359" s="21" t="s">
        <v>316</v>
      </c>
      <c r="E359" s="18" t="s">
        <v>31</v>
      </c>
      <c r="F359" s="30" t="n">
        <f aca="false">F360</f>
        <v>87</v>
      </c>
      <c r="G359" s="30" t="n">
        <f aca="false">G360</f>
        <v>61</v>
      </c>
      <c r="H359" s="30" t="n">
        <f aca="false">H360</f>
        <v>61</v>
      </c>
    </row>
    <row r="360" customFormat="false" ht="30" hidden="false" customHeight="false" outlineLevel="0" collapsed="false">
      <c r="A360" s="23" t="s">
        <v>32</v>
      </c>
      <c r="B360" s="18" t="s">
        <v>47</v>
      </c>
      <c r="C360" s="18" t="s">
        <v>188</v>
      </c>
      <c r="D360" s="21" t="s">
        <v>316</v>
      </c>
      <c r="E360" s="18" t="s">
        <v>33</v>
      </c>
      <c r="F360" s="30" t="n">
        <f aca="false">Ведомственная!G338</f>
        <v>87</v>
      </c>
      <c r="G360" s="30" t="n">
        <f aca="false">Ведомственная!H338</f>
        <v>61</v>
      </c>
      <c r="H360" s="30" t="n">
        <f aca="false">Ведомственная!I338</f>
        <v>61</v>
      </c>
    </row>
    <row r="361" customFormat="false" ht="15" hidden="false" customHeight="false" outlineLevel="0" collapsed="false">
      <c r="A361" s="17" t="s">
        <v>317</v>
      </c>
      <c r="B361" s="18" t="s">
        <v>47</v>
      </c>
      <c r="C361" s="18" t="s">
        <v>318</v>
      </c>
      <c r="D361" s="18"/>
      <c r="E361" s="18"/>
      <c r="F361" s="19" t="n">
        <f aca="false">F368+F379+F385+F408+F395+F362</f>
        <v>21983.1</v>
      </c>
      <c r="G361" s="19" t="n">
        <f aca="false">G368+G379+G385+G408+G395+G362</f>
        <v>50444.5</v>
      </c>
      <c r="H361" s="19" t="n">
        <f aca="false">H368+H379+H385+H408+H395+H362</f>
        <v>49344.5</v>
      </c>
    </row>
    <row r="362" customFormat="false" ht="30" hidden="false" customHeight="false" outlineLevel="0" collapsed="false">
      <c r="A362" s="20" t="s">
        <v>111</v>
      </c>
      <c r="B362" s="18" t="s">
        <v>47</v>
      </c>
      <c r="C362" s="18" t="s">
        <v>318</v>
      </c>
      <c r="D362" s="21" t="s">
        <v>112</v>
      </c>
      <c r="E362" s="18"/>
      <c r="F362" s="19" t="n">
        <f aca="false">F363</f>
        <v>637</v>
      </c>
      <c r="G362" s="19" t="n">
        <f aca="false">G363</f>
        <v>637</v>
      </c>
      <c r="H362" s="19" t="n">
        <f aca="false">H363</f>
        <v>637</v>
      </c>
    </row>
    <row r="363" customFormat="false" ht="30" hidden="false" customHeight="false" outlineLevel="0" collapsed="false">
      <c r="A363" s="20" t="s">
        <v>113</v>
      </c>
      <c r="B363" s="18" t="s">
        <v>47</v>
      </c>
      <c r="C363" s="18" t="s">
        <v>318</v>
      </c>
      <c r="D363" s="21" t="s">
        <v>114</v>
      </c>
      <c r="E363" s="18"/>
      <c r="F363" s="19" t="n">
        <f aca="false">F364</f>
        <v>637</v>
      </c>
      <c r="G363" s="19" t="n">
        <f aca="false">G364</f>
        <v>637</v>
      </c>
      <c r="H363" s="19" t="n">
        <f aca="false">H364</f>
        <v>637</v>
      </c>
    </row>
    <row r="364" customFormat="false" ht="30" hidden="false" customHeight="false" outlineLevel="0" collapsed="false">
      <c r="A364" s="20" t="s">
        <v>319</v>
      </c>
      <c r="B364" s="18" t="s">
        <v>47</v>
      </c>
      <c r="C364" s="18" t="s">
        <v>318</v>
      </c>
      <c r="D364" s="21" t="s">
        <v>320</v>
      </c>
      <c r="E364" s="18"/>
      <c r="F364" s="19" t="n">
        <f aca="false">F365</f>
        <v>637</v>
      </c>
      <c r="G364" s="19" t="n">
        <f aca="false">G365</f>
        <v>637</v>
      </c>
      <c r="H364" s="19" t="n">
        <f aca="false">H365</f>
        <v>637</v>
      </c>
    </row>
    <row r="365" customFormat="false" ht="60" hidden="false" customHeight="false" outlineLevel="0" collapsed="false">
      <c r="A365" s="20" t="s">
        <v>321</v>
      </c>
      <c r="B365" s="18" t="s">
        <v>47</v>
      </c>
      <c r="C365" s="18" t="s">
        <v>318</v>
      </c>
      <c r="D365" s="21" t="s">
        <v>322</v>
      </c>
      <c r="E365" s="18"/>
      <c r="F365" s="19" t="n">
        <f aca="false">F366</f>
        <v>637</v>
      </c>
      <c r="G365" s="19" t="n">
        <f aca="false">G366</f>
        <v>637</v>
      </c>
      <c r="H365" s="19" t="n">
        <f aca="false">H366</f>
        <v>637</v>
      </c>
    </row>
    <row r="366" customFormat="false" ht="30" hidden="false" customHeight="false" outlineLevel="0" collapsed="false">
      <c r="A366" s="23" t="s">
        <v>30</v>
      </c>
      <c r="B366" s="18" t="s">
        <v>47</v>
      </c>
      <c r="C366" s="18" t="s">
        <v>318</v>
      </c>
      <c r="D366" s="21" t="s">
        <v>322</v>
      </c>
      <c r="E366" s="18" t="s">
        <v>31</v>
      </c>
      <c r="F366" s="19" t="n">
        <f aca="false">F367</f>
        <v>637</v>
      </c>
      <c r="G366" s="19" t="n">
        <f aca="false">G367</f>
        <v>637</v>
      </c>
      <c r="H366" s="19" t="n">
        <f aca="false">H367</f>
        <v>637</v>
      </c>
    </row>
    <row r="367" customFormat="false" ht="30" hidden="false" customHeight="false" outlineLevel="0" collapsed="false">
      <c r="A367" s="23" t="s">
        <v>32</v>
      </c>
      <c r="B367" s="18" t="s">
        <v>47</v>
      </c>
      <c r="C367" s="18" t="s">
        <v>318</v>
      </c>
      <c r="D367" s="21" t="s">
        <v>322</v>
      </c>
      <c r="E367" s="18" t="s">
        <v>33</v>
      </c>
      <c r="F367" s="19" t="n">
        <f aca="false">Ведомственная!G345</f>
        <v>637</v>
      </c>
      <c r="G367" s="19" t="n">
        <f aca="false">Ведомственная!H345</f>
        <v>637</v>
      </c>
      <c r="H367" s="19" t="n">
        <f aca="false">Ведомственная!I345</f>
        <v>637</v>
      </c>
    </row>
    <row r="368" customFormat="false" ht="15" hidden="false" customHeight="false" outlineLevel="0" collapsed="false">
      <c r="A368" s="20" t="s">
        <v>323</v>
      </c>
      <c r="B368" s="18" t="s">
        <v>47</v>
      </c>
      <c r="C368" s="18" t="s">
        <v>318</v>
      </c>
      <c r="D368" s="21" t="s">
        <v>324</v>
      </c>
      <c r="E368" s="18"/>
      <c r="F368" s="19" t="n">
        <f aca="false">F369+F374</f>
        <v>500</v>
      </c>
      <c r="G368" s="19" t="n">
        <f aca="false">G369+G374</f>
        <v>32337</v>
      </c>
      <c r="H368" s="19" t="n">
        <f aca="false">H369+H374</f>
        <v>32337</v>
      </c>
    </row>
    <row r="369" customFormat="false" ht="15" hidden="false" customHeight="false" outlineLevel="0" collapsed="false">
      <c r="A369" s="20" t="s">
        <v>325</v>
      </c>
      <c r="B369" s="18" t="s">
        <v>47</v>
      </c>
      <c r="C369" s="18" t="s">
        <v>318</v>
      </c>
      <c r="D369" s="21" t="s">
        <v>326</v>
      </c>
      <c r="E369" s="18"/>
      <c r="F369" s="19" t="n">
        <f aca="false">F370</f>
        <v>0</v>
      </c>
      <c r="G369" s="19" t="n">
        <f aca="false">G370</f>
        <v>31837</v>
      </c>
      <c r="H369" s="19" t="n">
        <f aca="false">H370</f>
        <v>31837</v>
      </c>
    </row>
    <row r="370" customFormat="false" ht="45" hidden="false" customHeight="false" outlineLevel="0" collapsed="false">
      <c r="A370" s="29" t="s">
        <v>327</v>
      </c>
      <c r="B370" s="18" t="s">
        <v>47</v>
      </c>
      <c r="C370" s="18" t="s">
        <v>318</v>
      </c>
      <c r="D370" s="21" t="s">
        <v>328</v>
      </c>
      <c r="E370" s="18"/>
      <c r="F370" s="19" t="n">
        <f aca="false">F371</f>
        <v>0</v>
      </c>
      <c r="G370" s="19" t="n">
        <f aca="false">G371</f>
        <v>31837</v>
      </c>
      <c r="H370" s="19" t="n">
        <f aca="false">H371</f>
        <v>31837</v>
      </c>
    </row>
    <row r="371" customFormat="false" ht="75" hidden="false" customHeight="false" outlineLevel="0" collapsed="false">
      <c r="A371" s="29" t="s">
        <v>329</v>
      </c>
      <c r="B371" s="18" t="s">
        <v>47</v>
      </c>
      <c r="C371" s="18" t="s">
        <v>318</v>
      </c>
      <c r="D371" s="21" t="s">
        <v>330</v>
      </c>
      <c r="E371" s="18"/>
      <c r="F371" s="19" t="n">
        <f aca="false">F372</f>
        <v>0</v>
      </c>
      <c r="G371" s="19" t="n">
        <f aca="false">G372</f>
        <v>31837</v>
      </c>
      <c r="H371" s="19" t="n">
        <f aca="false">H372</f>
        <v>31837</v>
      </c>
    </row>
    <row r="372" customFormat="false" ht="30" hidden="false" customHeight="false" outlineLevel="0" collapsed="false">
      <c r="A372" s="23" t="s">
        <v>30</v>
      </c>
      <c r="B372" s="18" t="s">
        <v>47</v>
      </c>
      <c r="C372" s="18" t="s">
        <v>318</v>
      </c>
      <c r="D372" s="21" t="s">
        <v>330</v>
      </c>
      <c r="E372" s="18" t="s">
        <v>31</v>
      </c>
      <c r="F372" s="19" t="n">
        <f aca="false">F373</f>
        <v>0</v>
      </c>
      <c r="G372" s="19" t="n">
        <f aca="false">G373</f>
        <v>31837</v>
      </c>
      <c r="H372" s="19" t="n">
        <f aca="false">H373</f>
        <v>31837</v>
      </c>
    </row>
    <row r="373" customFormat="false" ht="30" hidden="false" customHeight="false" outlineLevel="0" collapsed="false">
      <c r="A373" s="23" t="s">
        <v>32</v>
      </c>
      <c r="B373" s="18" t="s">
        <v>47</v>
      </c>
      <c r="C373" s="18" t="s">
        <v>318</v>
      </c>
      <c r="D373" s="21" t="s">
        <v>330</v>
      </c>
      <c r="E373" s="18" t="s">
        <v>33</v>
      </c>
      <c r="F373" s="19" t="n">
        <f aca="false">Ведомственная!G351</f>
        <v>0</v>
      </c>
      <c r="G373" s="19" t="n">
        <f aca="false">Ведомственная!H351</f>
        <v>31837</v>
      </c>
      <c r="H373" s="19" t="n">
        <f aca="false">Ведомственная!I351</f>
        <v>31837</v>
      </c>
    </row>
    <row r="374" customFormat="false" ht="30" hidden="false" customHeight="false" outlineLevel="0" collapsed="false">
      <c r="A374" s="20" t="s">
        <v>331</v>
      </c>
      <c r="B374" s="18" t="s">
        <v>47</v>
      </c>
      <c r="C374" s="18" t="s">
        <v>318</v>
      </c>
      <c r="D374" s="21" t="s">
        <v>332</v>
      </c>
      <c r="E374" s="18"/>
      <c r="F374" s="19" t="n">
        <f aca="false">F375</f>
        <v>500</v>
      </c>
      <c r="G374" s="19" t="n">
        <f aca="false">G375</f>
        <v>500</v>
      </c>
      <c r="H374" s="19" t="n">
        <f aca="false">H375</f>
        <v>500</v>
      </c>
    </row>
    <row r="375" customFormat="false" ht="30" hidden="false" customHeight="false" outlineLevel="0" collapsed="false">
      <c r="A375" s="29" t="s">
        <v>333</v>
      </c>
      <c r="B375" s="18" t="s">
        <v>47</v>
      </c>
      <c r="C375" s="18" t="s">
        <v>318</v>
      </c>
      <c r="D375" s="21" t="s">
        <v>334</v>
      </c>
      <c r="E375" s="18"/>
      <c r="F375" s="19" t="n">
        <f aca="false">F376</f>
        <v>500</v>
      </c>
      <c r="G375" s="19" t="n">
        <f aca="false">G376</f>
        <v>500</v>
      </c>
      <c r="H375" s="19" t="n">
        <f aca="false">H376</f>
        <v>500</v>
      </c>
    </row>
    <row r="376" customFormat="false" ht="34.5" hidden="false" customHeight="true" outlineLevel="0" collapsed="false">
      <c r="A376" s="22" t="s">
        <v>335</v>
      </c>
      <c r="B376" s="18" t="s">
        <v>47</v>
      </c>
      <c r="C376" s="18" t="s">
        <v>318</v>
      </c>
      <c r="D376" s="21" t="s">
        <v>336</v>
      </c>
      <c r="E376" s="18"/>
      <c r="F376" s="19" t="n">
        <f aca="false">F377</f>
        <v>500</v>
      </c>
      <c r="G376" s="19" t="n">
        <f aca="false">G377</f>
        <v>500</v>
      </c>
      <c r="H376" s="19" t="n">
        <f aca="false">H377</f>
        <v>500</v>
      </c>
    </row>
    <row r="377" customFormat="false" ht="15" hidden="false" customHeight="false" outlineLevel="0" collapsed="false">
      <c r="A377" s="23" t="s">
        <v>58</v>
      </c>
      <c r="B377" s="18" t="s">
        <v>47</v>
      </c>
      <c r="C377" s="18" t="s">
        <v>318</v>
      </c>
      <c r="D377" s="21" t="s">
        <v>336</v>
      </c>
      <c r="E377" s="18" t="s">
        <v>59</v>
      </c>
      <c r="F377" s="19" t="n">
        <f aca="false">F378</f>
        <v>500</v>
      </c>
      <c r="G377" s="19" t="n">
        <f aca="false">G378</f>
        <v>500</v>
      </c>
      <c r="H377" s="19" t="n">
        <f aca="false">H378</f>
        <v>500</v>
      </c>
    </row>
    <row r="378" customFormat="false" ht="45" hidden="false" customHeight="false" outlineLevel="0" collapsed="false">
      <c r="A378" s="23" t="s">
        <v>337</v>
      </c>
      <c r="B378" s="18" t="s">
        <v>47</v>
      </c>
      <c r="C378" s="18" t="s">
        <v>318</v>
      </c>
      <c r="D378" s="21" t="s">
        <v>336</v>
      </c>
      <c r="E378" s="18" t="s">
        <v>338</v>
      </c>
      <c r="F378" s="19" t="n">
        <f aca="false">Ведомственная!G356</f>
        <v>500</v>
      </c>
      <c r="G378" s="19" t="n">
        <f aca="false">Ведомственная!H356</f>
        <v>500</v>
      </c>
      <c r="H378" s="19" t="n">
        <f aca="false">Ведомственная!I356</f>
        <v>500</v>
      </c>
    </row>
    <row r="379" customFormat="false" ht="30" hidden="false" customHeight="false" outlineLevel="0" collapsed="false">
      <c r="A379" s="20" t="s">
        <v>38</v>
      </c>
      <c r="B379" s="18" t="s">
        <v>47</v>
      </c>
      <c r="C379" s="18" t="s">
        <v>318</v>
      </c>
      <c r="D379" s="21" t="s">
        <v>39</v>
      </c>
      <c r="E379" s="18"/>
      <c r="F379" s="19" t="n">
        <f aca="false">F380</f>
        <v>1355.6</v>
      </c>
      <c r="G379" s="19" t="n">
        <f aca="false">G380</f>
        <v>700</v>
      </c>
      <c r="H379" s="19" t="n">
        <f aca="false">H380</f>
        <v>0</v>
      </c>
    </row>
    <row r="380" customFormat="false" ht="15" hidden="false" customHeight="false" outlineLevel="0" collapsed="false">
      <c r="A380" s="20" t="s">
        <v>130</v>
      </c>
      <c r="B380" s="18" t="s">
        <v>47</v>
      </c>
      <c r="C380" s="18" t="s">
        <v>318</v>
      </c>
      <c r="D380" s="21" t="s">
        <v>131</v>
      </c>
      <c r="E380" s="18"/>
      <c r="F380" s="19" t="n">
        <f aca="false">F381</f>
        <v>1355.6</v>
      </c>
      <c r="G380" s="19" t="n">
        <f aca="false">G381</f>
        <v>700</v>
      </c>
      <c r="H380" s="19" t="n">
        <f aca="false">H381</f>
        <v>0</v>
      </c>
    </row>
    <row r="381" customFormat="false" ht="45" hidden="false" customHeight="false" outlineLevel="0" collapsed="false">
      <c r="A381" s="29" t="s">
        <v>132</v>
      </c>
      <c r="B381" s="18" t="s">
        <v>47</v>
      </c>
      <c r="C381" s="18" t="s">
        <v>318</v>
      </c>
      <c r="D381" s="21" t="s">
        <v>133</v>
      </c>
      <c r="E381" s="18"/>
      <c r="F381" s="19" t="n">
        <f aca="false">F382</f>
        <v>1355.6</v>
      </c>
      <c r="G381" s="19" t="n">
        <f aca="false">G382</f>
        <v>700</v>
      </c>
      <c r="H381" s="19" t="n">
        <f aca="false">H382</f>
        <v>0</v>
      </c>
    </row>
    <row r="382" customFormat="false" ht="30" hidden="false" customHeight="false" outlineLevel="0" collapsed="false">
      <c r="A382" s="20" t="s">
        <v>339</v>
      </c>
      <c r="B382" s="18" t="s">
        <v>47</v>
      </c>
      <c r="C382" s="18" t="s">
        <v>318</v>
      </c>
      <c r="D382" s="21" t="s">
        <v>340</v>
      </c>
      <c r="E382" s="24"/>
      <c r="F382" s="19" t="n">
        <f aca="false">F383</f>
        <v>1355.6</v>
      </c>
      <c r="G382" s="19" t="n">
        <f aca="false">G383</f>
        <v>700</v>
      </c>
      <c r="H382" s="19" t="n">
        <f aca="false">H383</f>
        <v>0</v>
      </c>
    </row>
    <row r="383" customFormat="false" ht="30" hidden="false" customHeight="false" outlineLevel="0" collapsed="false">
      <c r="A383" s="23" t="s">
        <v>30</v>
      </c>
      <c r="B383" s="18" t="s">
        <v>47</v>
      </c>
      <c r="C383" s="18" t="s">
        <v>318</v>
      </c>
      <c r="D383" s="21" t="s">
        <v>340</v>
      </c>
      <c r="E383" s="18" t="n">
        <v>200</v>
      </c>
      <c r="F383" s="19" t="n">
        <f aca="false">F384</f>
        <v>1355.6</v>
      </c>
      <c r="G383" s="19" t="n">
        <f aca="false">G384</f>
        <v>700</v>
      </c>
      <c r="H383" s="19" t="n">
        <f aca="false">H384</f>
        <v>0</v>
      </c>
    </row>
    <row r="384" customFormat="false" ht="30" hidden="false" customHeight="false" outlineLevel="0" collapsed="false">
      <c r="A384" s="23" t="s">
        <v>32</v>
      </c>
      <c r="B384" s="18" t="s">
        <v>47</v>
      </c>
      <c r="C384" s="18" t="s">
        <v>318</v>
      </c>
      <c r="D384" s="21" t="s">
        <v>340</v>
      </c>
      <c r="E384" s="18" t="n">
        <v>240</v>
      </c>
      <c r="F384" s="19" t="n">
        <f aca="false">Ведомственная!G362</f>
        <v>1355.6</v>
      </c>
      <c r="G384" s="19" t="n">
        <f aca="false">Ведомственная!H362</f>
        <v>700</v>
      </c>
      <c r="H384" s="19" t="n">
        <f aca="false">Ведомственная!I362</f>
        <v>0</v>
      </c>
    </row>
    <row r="385" customFormat="false" ht="45" hidden="false" customHeight="false" outlineLevel="0" collapsed="false">
      <c r="A385" s="20" t="s">
        <v>64</v>
      </c>
      <c r="B385" s="18" t="s">
        <v>47</v>
      </c>
      <c r="C385" s="18" t="s">
        <v>318</v>
      </c>
      <c r="D385" s="21" t="s">
        <v>65</v>
      </c>
      <c r="E385" s="18"/>
      <c r="F385" s="19" t="n">
        <f aca="false">F386</f>
        <v>8908.5</v>
      </c>
      <c r="G385" s="19" t="n">
        <f aca="false">G386</f>
        <v>8908.5</v>
      </c>
      <c r="H385" s="19" t="n">
        <f aca="false">H386</f>
        <v>8908.5</v>
      </c>
    </row>
    <row r="386" customFormat="false" ht="45" hidden="false" customHeight="false" outlineLevel="0" collapsed="false">
      <c r="A386" s="20" t="s">
        <v>66</v>
      </c>
      <c r="B386" s="18" t="s">
        <v>47</v>
      </c>
      <c r="C386" s="18" t="s">
        <v>318</v>
      </c>
      <c r="D386" s="21" t="s">
        <v>67</v>
      </c>
      <c r="E386" s="18"/>
      <c r="F386" s="19" t="n">
        <f aca="false">F387</f>
        <v>8908.5</v>
      </c>
      <c r="G386" s="19" t="n">
        <f aca="false">G387</f>
        <v>8908.5</v>
      </c>
      <c r="H386" s="19" t="n">
        <f aca="false">H387</f>
        <v>8908.5</v>
      </c>
    </row>
    <row r="387" customFormat="false" ht="45" hidden="false" customHeight="false" outlineLevel="0" collapsed="false">
      <c r="A387" s="22" t="s">
        <v>68</v>
      </c>
      <c r="B387" s="18" t="s">
        <v>47</v>
      </c>
      <c r="C387" s="18" t="s">
        <v>318</v>
      </c>
      <c r="D387" s="21" t="s">
        <v>69</v>
      </c>
      <c r="E387" s="18"/>
      <c r="F387" s="19" t="n">
        <f aca="false">F388</f>
        <v>8908.5</v>
      </c>
      <c r="G387" s="19" t="n">
        <f aca="false">G388</f>
        <v>8908.5</v>
      </c>
      <c r="H387" s="19" t="n">
        <f aca="false">H388</f>
        <v>8908.5</v>
      </c>
    </row>
    <row r="388" customFormat="false" ht="30" hidden="false" customHeight="false" outlineLevel="0" collapsed="false">
      <c r="A388" s="22" t="s">
        <v>341</v>
      </c>
      <c r="B388" s="18" t="s">
        <v>47</v>
      </c>
      <c r="C388" s="18" t="s">
        <v>318</v>
      </c>
      <c r="D388" s="26" t="s">
        <v>342</v>
      </c>
      <c r="E388" s="19"/>
      <c r="F388" s="19" t="n">
        <f aca="false">F389+F391+F393</f>
        <v>8908.5</v>
      </c>
      <c r="G388" s="19" t="n">
        <f aca="false">G389+G391+G393</f>
        <v>8908.5</v>
      </c>
      <c r="H388" s="19" t="n">
        <f aca="false">H389+H391+H393</f>
        <v>8908.5</v>
      </c>
    </row>
    <row r="389" customFormat="false" ht="60" hidden="false" customHeight="false" outlineLevel="0" collapsed="false">
      <c r="A389" s="25" t="s">
        <v>22</v>
      </c>
      <c r="B389" s="18" t="s">
        <v>47</v>
      </c>
      <c r="C389" s="18" t="s">
        <v>318</v>
      </c>
      <c r="D389" s="26" t="s">
        <v>342</v>
      </c>
      <c r="E389" s="18" t="n">
        <v>100</v>
      </c>
      <c r="F389" s="19" t="n">
        <f aca="false">F390</f>
        <v>8826</v>
      </c>
      <c r="G389" s="19" t="n">
        <f aca="false">G390</f>
        <v>8826</v>
      </c>
      <c r="H389" s="19" t="n">
        <f aca="false">H390</f>
        <v>8826</v>
      </c>
    </row>
    <row r="390" customFormat="false" ht="15" hidden="false" customHeight="false" outlineLevel="0" collapsed="false">
      <c r="A390" s="25" t="s">
        <v>104</v>
      </c>
      <c r="B390" s="18" t="s">
        <v>47</v>
      </c>
      <c r="C390" s="18" t="s">
        <v>318</v>
      </c>
      <c r="D390" s="26" t="s">
        <v>342</v>
      </c>
      <c r="E390" s="18" t="n">
        <v>110</v>
      </c>
      <c r="F390" s="19" t="n">
        <f aca="false">Ведомственная!G368</f>
        <v>8826</v>
      </c>
      <c r="G390" s="19" t="n">
        <f aca="false">Ведомственная!H368</f>
        <v>8826</v>
      </c>
      <c r="H390" s="19" t="n">
        <f aca="false">Ведомственная!I368</f>
        <v>8826</v>
      </c>
    </row>
    <row r="391" customFormat="false" ht="30" hidden="false" customHeight="false" outlineLevel="0" collapsed="false">
      <c r="A391" s="23" t="s">
        <v>30</v>
      </c>
      <c r="B391" s="18" t="s">
        <v>47</v>
      </c>
      <c r="C391" s="18" t="s">
        <v>318</v>
      </c>
      <c r="D391" s="26" t="s">
        <v>342</v>
      </c>
      <c r="E391" s="18" t="n">
        <v>200</v>
      </c>
      <c r="F391" s="19" t="n">
        <f aca="false">F392</f>
        <v>79.5</v>
      </c>
      <c r="G391" s="19" t="n">
        <f aca="false">G392</f>
        <v>79.5</v>
      </c>
      <c r="H391" s="19" t="n">
        <f aca="false">H392</f>
        <v>79.5</v>
      </c>
    </row>
    <row r="392" customFormat="false" ht="30" hidden="false" customHeight="false" outlineLevel="0" collapsed="false">
      <c r="A392" s="23" t="s">
        <v>32</v>
      </c>
      <c r="B392" s="18" t="s">
        <v>47</v>
      </c>
      <c r="C392" s="18" t="s">
        <v>318</v>
      </c>
      <c r="D392" s="26" t="s">
        <v>342</v>
      </c>
      <c r="E392" s="18" t="n">
        <v>240</v>
      </c>
      <c r="F392" s="19" t="n">
        <f aca="false">Ведомственная!G370</f>
        <v>79.5</v>
      </c>
      <c r="G392" s="19" t="n">
        <f aca="false">Ведомственная!H370</f>
        <v>79.5</v>
      </c>
      <c r="H392" s="19" t="n">
        <f aca="false">Ведомственная!I370</f>
        <v>79.5</v>
      </c>
    </row>
    <row r="393" customFormat="false" ht="15" hidden="false" customHeight="false" outlineLevel="0" collapsed="false">
      <c r="A393" s="23" t="s">
        <v>58</v>
      </c>
      <c r="B393" s="18" t="s">
        <v>47</v>
      </c>
      <c r="C393" s="18" t="s">
        <v>318</v>
      </c>
      <c r="D393" s="26" t="s">
        <v>342</v>
      </c>
      <c r="E393" s="18" t="s">
        <v>59</v>
      </c>
      <c r="F393" s="19" t="n">
        <f aca="false">F394</f>
        <v>3</v>
      </c>
      <c r="G393" s="19" t="n">
        <f aca="false">G394</f>
        <v>3</v>
      </c>
      <c r="H393" s="19" t="n">
        <f aca="false">H394</f>
        <v>3</v>
      </c>
    </row>
    <row r="394" customFormat="false" ht="15" hidden="false" customHeight="false" outlineLevel="0" collapsed="false">
      <c r="A394" s="25" t="s">
        <v>62</v>
      </c>
      <c r="B394" s="18" t="s">
        <v>47</v>
      </c>
      <c r="C394" s="18" t="s">
        <v>318</v>
      </c>
      <c r="D394" s="26" t="s">
        <v>342</v>
      </c>
      <c r="E394" s="18" t="s">
        <v>63</v>
      </c>
      <c r="F394" s="19" t="n">
        <f aca="false">Ведомственная!G372</f>
        <v>3</v>
      </c>
      <c r="G394" s="19" t="n">
        <f aca="false">Ведомственная!H372</f>
        <v>3</v>
      </c>
      <c r="H394" s="19" t="n">
        <f aca="false">Ведомственная!I372</f>
        <v>3</v>
      </c>
    </row>
    <row r="395" customFormat="false" ht="15" hidden="false" customHeight="false" outlineLevel="0" collapsed="false">
      <c r="A395" s="20" t="s">
        <v>343</v>
      </c>
      <c r="B395" s="18" t="s">
        <v>47</v>
      </c>
      <c r="C395" s="18" t="s">
        <v>318</v>
      </c>
      <c r="D395" s="21" t="s">
        <v>344</v>
      </c>
      <c r="E395" s="24"/>
      <c r="F395" s="19" t="n">
        <f aca="false">F396+F401</f>
        <v>478</v>
      </c>
      <c r="G395" s="19" t="n">
        <f aca="false">G396+G401</f>
        <v>878</v>
      </c>
      <c r="H395" s="19" t="n">
        <f aca="false">H396+H401</f>
        <v>478</v>
      </c>
    </row>
    <row r="396" customFormat="false" ht="30" hidden="false" customHeight="false" outlineLevel="0" collapsed="false">
      <c r="A396" s="20" t="s">
        <v>345</v>
      </c>
      <c r="B396" s="18" t="s">
        <v>47</v>
      </c>
      <c r="C396" s="18" t="s">
        <v>318</v>
      </c>
      <c r="D396" s="21" t="s">
        <v>346</v>
      </c>
      <c r="E396" s="24"/>
      <c r="F396" s="19" t="n">
        <f aca="false">F397</f>
        <v>0</v>
      </c>
      <c r="G396" s="19" t="n">
        <f aca="false">G397</f>
        <v>400</v>
      </c>
      <c r="H396" s="19" t="n">
        <f aca="false">H397</f>
        <v>0</v>
      </c>
    </row>
    <row r="397" customFormat="false" ht="45" hidden="false" customHeight="false" outlineLevel="0" collapsed="false">
      <c r="A397" s="20" t="s">
        <v>347</v>
      </c>
      <c r="B397" s="18" t="s">
        <v>47</v>
      </c>
      <c r="C397" s="18" t="s">
        <v>318</v>
      </c>
      <c r="D397" s="21" t="s">
        <v>348</v>
      </c>
      <c r="E397" s="24"/>
      <c r="F397" s="19" t="n">
        <f aca="false">F398</f>
        <v>0</v>
      </c>
      <c r="G397" s="19" t="n">
        <f aca="false">G398</f>
        <v>400</v>
      </c>
      <c r="H397" s="19" t="n">
        <f aca="false">H398</f>
        <v>0</v>
      </c>
    </row>
    <row r="398" customFormat="false" ht="60" hidden="false" customHeight="false" outlineLevel="0" collapsed="false">
      <c r="A398" s="29" t="s">
        <v>349</v>
      </c>
      <c r="B398" s="18" t="s">
        <v>47</v>
      </c>
      <c r="C398" s="18" t="s">
        <v>318</v>
      </c>
      <c r="D398" s="21" t="s">
        <v>350</v>
      </c>
      <c r="E398" s="24"/>
      <c r="F398" s="19" t="n">
        <f aca="false">F399</f>
        <v>0</v>
      </c>
      <c r="G398" s="19" t="n">
        <f aca="false">G399</f>
        <v>400</v>
      </c>
      <c r="H398" s="19" t="n">
        <f aca="false">H399</f>
        <v>0</v>
      </c>
    </row>
    <row r="399" customFormat="false" ht="30" hidden="false" customHeight="false" outlineLevel="0" collapsed="false">
      <c r="A399" s="23" t="s">
        <v>30</v>
      </c>
      <c r="B399" s="18" t="s">
        <v>47</v>
      </c>
      <c r="C399" s="18" t="s">
        <v>318</v>
      </c>
      <c r="D399" s="21" t="s">
        <v>350</v>
      </c>
      <c r="E399" s="18" t="n">
        <v>200</v>
      </c>
      <c r="F399" s="19" t="n">
        <f aca="false">F400</f>
        <v>0</v>
      </c>
      <c r="G399" s="19" t="n">
        <f aca="false">G400</f>
        <v>400</v>
      </c>
      <c r="H399" s="19" t="n">
        <f aca="false">H400</f>
        <v>0</v>
      </c>
    </row>
    <row r="400" customFormat="false" ht="30" hidden="false" customHeight="false" outlineLevel="0" collapsed="false">
      <c r="A400" s="23" t="s">
        <v>32</v>
      </c>
      <c r="B400" s="18" t="s">
        <v>47</v>
      </c>
      <c r="C400" s="18" t="s">
        <v>318</v>
      </c>
      <c r="D400" s="21" t="s">
        <v>350</v>
      </c>
      <c r="E400" s="18" t="n">
        <v>240</v>
      </c>
      <c r="F400" s="19" t="n">
        <f aca="false">Ведомственная!G378</f>
        <v>0</v>
      </c>
      <c r="G400" s="19" t="n">
        <f aca="false">Ведомственная!H378</f>
        <v>400</v>
      </c>
      <c r="H400" s="19" t="n">
        <f aca="false">Ведомственная!I378</f>
        <v>0</v>
      </c>
    </row>
    <row r="401" customFormat="false" ht="30" hidden="false" customHeight="false" outlineLevel="0" collapsed="false">
      <c r="A401" s="20" t="s">
        <v>351</v>
      </c>
      <c r="B401" s="18" t="s">
        <v>47</v>
      </c>
      <c r="C401" s="18" t="s">
        <v>318</v>
      </c>
      <c r="D401" s="21" t="s">
        <v>352</v>
      </c>
      <c r="E401" s="18"/>
      <c r="F401" s="19" t="n">
        <f aca="false">F402</f>
        <v>478</v>
      </c>
      <c r="G401" s="19" t="n">
        <f aca="false">G402</f>
        <v>478</v>
      </c>
      <c r="H401" s="19" t="n">
        <f aca="false">H402</f>
        <v>478</v>
      </c>
    </row>
    <row r="402" customFormat="false" ht="75" hidden="false" customHeight="false" outlineLevel="0" collapsed="false">
      <c r="A402" s="20" t="s">
        <v>353</v>
      </c>
      <c r="B402" s="18" t="s">
        <v>47</v>
      </c>
      <c r="C402" s="18" t="s">
        <v>318</v>
      </c>
      <c r="D402" s="21" t="s">
        <v>354</v>
      </c>
      <c r="E402" s="18"/>
      <c r="F402" s="19" t="n">
        <f aca="false">F403</f>
        <v>478</v>
      </c>
      <c r="G402" s="19" t="n">
        <f aca="false">G403</f>
        <v>478</v>
      </c>
      <c r="H402" s="19" t="n">
        <f aca="false">H403</f>
        <v>478</v>
      </c>
    </row>
    <row r="403" customFormat="false" ht="150" hidden="false" customHeight="false" outlineLevel="0" collapsed="false">
      <c r="A403" s="22" t="s">
        <v>355</v>
      </c>
      <c r="B403" s="18" t="s">
        <v>47</v>
      </c>
      <c r="C403" s="18" t="s">
        <v>318</v>
      </c>
      <c r="D403" s="21" t="s">
        <v>356</v>
      </c>
      <c r="E403" s="18"/>
      <c r="F403" s="19" t="n">
        <f aca="false">F404+F406</f>
        <v>478</v>
      </c>
      <c r="G403" s="19" t="n">
        <f aca="false">G404+G406</f>
        <v>478</v>
      </c>
      <c r="H403" s="19" t="n">
        <f aca="false">H404+H406</f>
        <v>478</v>
      </c>
    </row>
    <row r="404" customFormat="false" ht="60" hidden="false" customHeight="false" outlineLevel="0" collapsed="false">
      <c r="A404" s="23" t="s">
        <v>22</v>
      </c>
      <c r="B404" s="18" t="s">
        <v>47</v>
      </c>
      <c r="C404" s="18" t="s">
        <v>318</v>
      </c>
      <c r="D404" s="21" t="s">
        <v>356</v>
      </c>
      <c r="E404" s="18" t="n">
        <v>100</v>
      </c>
      <c r="F404" s="19" t="n">
        <f aca="false">F405</f>
        <v>376.6</v>
      </c>
      <c r="G404" s="19" t="n">
        <f aca="false">G405</f>
        <v>376.6</v>
      </c>
      <c r="H404" s="19" t="n">
        <f aca="false">H405</f>
        <v>376.6</v>
      </c>
    </row>
    <row r="405" customFormat="false" ht="30" hidden="false" customHeight="false" outlineLevel="0" collapsed="false">
      <c r="A405" s="23" t="s">
        <v>24</v>
      </c>
      <c r="B405" s="18" t="s">
        <v>47</v>
      </c>
      <c r="C405" s="18" t="s">
        <v>318</v>
      </c>
      <c r="D405" s="21" t="s">
        <v>356</v>
      </c>
      <c r="E405" s="18" t="n">
        <v>120</v>
      </c>
      <c r="F405" s="19" t="n">
        <f aca="false">Ведомственная!G383</f>
        <v>376.6</v>
      </c>
      <c r="G405" s="19" t="n">
        <f aca="false">Ведомственная!H383</f>
        <v>376.6</v>
      </c>
      <c r="H405" s="19" t="n">
        <f aca="false">Ведомственная!I383</f>
        <v>376.6</v>
      </c>
    </row>
    <row r="406" customFormat="false" ht="30" hidden="false" customHeight="false" outlineLevel="0" collapsed="false">
      <c r="A406" s="23" t="s">
        <v>30</v>
      </c>
      <c r="B406" s="18" t="s">
        <v>47</v>
      </c>
      <c r="C406" s="18" t="s">
        <v>318</v>
      </c>
      <c r="D406" s="21" t="s">
        <v>356</v>
      </c>
      <c r="E406" s="18" t="n">
        <v>200</v>
      </c>
      <c r="F406" s="19" t="n">
        <f aca="false">F407</f>
        <v>101.4</v>
      </c>
      <c r="G406" s="19" t="n">
        <f aca="false">G407</f>
        <v>101.4</v>
      </c>
      <c r="H406" s="19" t="n">
        <f aca="false">H407</f>
        <v>101.4</v>
      </c>
    </row>
    <row r="407" customFormat="false" ht="30" hidden="false" customHeight="false" outlineLevel="0" collapsed="false">
      <c r="A407" s="23" t="s">
        <v>32</v>
      </c>
      <c r="B407" s="18" t="s">
        <v>47</v>
      </c>
      <c r="C407" s="18" t="s">
        <v>318</v>
      </c>
      <c r="D407" s="21" t="s">
        <v>356</v>
      </c>
      <c r="E407" s="18" t="n">
        <v>240</v>
      </c>
      <c r="F407" s="19" t="n">
        <f aca="false">Ведомственная!G385</f>
        <v>101.4</v>
      </c>
      <c r="G407" s="19" t="n">
        <f aca="false">Ведомственная!H385</f>
        <v>101.4</v>
      </c>
      <c r="H407" s="19" t="n">
        <f aca="false">Ведомственная!I385</f>
        <v>101.4</v>
      </c>
    </row>
    <row r="408" customFormat="false" ht="30" hidden="false" customHeight="false" outlineLevel="0" collapsed="false">
      <c r="A408" s="20" t="s">
        <v>357</v>
      </c>
      <c r="B408" s="18" t="s">
        <v>47</v>
      </c>
      <c r="C408" s="18" t="s">
        <v>318</v>
      </c>
      <c r="D408" s="21" t="s">
        <v>358</v>
      </c>
      <c r="E408" s="18"/>
      <c r="F408" s="19" t="n">
        <f aca="false">F409</f>
        <v>10104</v>
      </c>
      <c r="G408" s="19" t="n">
        <f aca="false">G409</f>
        <v>6984</v>
      </c>
      <c r="H408" s="19" t="n">
        <f aca="false">H409</f>
        <v>6984</v>
      </c>
    </row>
    <row r="409" customFormat="false" ht="15" hidden="false" customHeight="false" outlineLevel="0" collapsed="false">
      <c r="A409" s="20" t="s">
        <v>125</v>
      </c>
      <c r="B409" s="18" t="s">
        <v>47</v>
      </c>
      <c r="C409" s="18" t="s">
        <v>318</v>
      </c>
      <c r="D409" s="21" t="s">
        <v>359</v>
      </c>
      <c r="E409" s="24"/>
      <c r="F409" s="19" t="n">
        <f aca="false">F410</f>
        <v>10104</v>
      </c>
      <c r="G409" s="19" t="n">
        <f aca="false">G410</f>
        <v>6984</v>
      </c>
      <c r="H409" s="19" t="n">
        <f aca="false">H410</f>
        <v>6984</v>
      </c>
    </row>
    <row r="410" customFormat="false" ht="30" hidden="false" customHeight="false" outlineLevel="0" collapsed="false">
      <c r="A410" s="20" t="s">
        <v>42</v>
      </c>
      <c r="B410" s="18" t="s">
        <v>47</v>
      </c>
      <c r="C410" s="18" t="s">
        <v>318</v>
      </c>
      <c r="D410" s="21" t="s">
        <v>360</v>
      </c>
      <c r="E410" s="24"/>
      <c r="F410" s="19" t="n">
        <f aca="false">F411</f>
        <v>10104</v>
      </c>
      <c r="G410" s="19" t="n">
        <f aca="false">G411</f>
        <v>6984</v>
      </c>
      <c r="H410" s="19" t="n">
        <f aca="false">H411</f>
        <v>6984</v>
      </c>
    </row>
    <row r="411" customFormat="false" ht="30" hidden="false" customHeight="false" outlineLevel="0" collapsed="false">
      <c r="A411" s="37" t="s">
        <v>361</v>
      </c>
      <c r="B411" s="18" t="s">
        <v>47</v>
      </c>
      <c r="C411" s="18" t="s">
        <v>318</v>
      </c>
      <c r="D411" s="21" t="s">
        <v>362</v>
      </c>
      <c r="E411" s="24"/>
      <c r="F411" s="19" t="n">
        <f aca="false">F412+F414+F416</f>
        <v>10104</v>
      </c>
      <c r="G411" s="19" t="n">
        <f aca="false">G412+G414+G416</f>
        <v>6984</v>
      </c>
      <c r="H411" s="19" t="n">
        <f aca="false">H412+H414+H416</f>
        <v>6984</v>
      </c>
    </row>
    <row r="412" customFormat="false" ht="60" hidden="false" customHeight="false" outlineLevel="0" collapsed="false">
      <c r="A412" s="25" t="s">
        <v>22</v>
      </c>
      <c r="B412" s="18" t="s">
        <v>47</v>
      </c>
      <c r="C412" s="18" t="s">
        <v>318</v>
      </c>
      <c r="D412" s="21" t="s">
        <v>362</v>
      </c>
      <c r="E412" s="12" t="n">
        <v>100</v>
      </c>
      <c r="F412" s="19" t="n">
        <f aca="false">F413</f>
        <v>9673.7</v>
      </c>
      <c r="G412" s="19" t="n">
        <f aca="false">G413</f>
        <v>6784</v>
      </c>
      <c r="H412" s="19" t="n">
        <f aca="false">H413</f>
        <v>6784</v>
      </c>
    </row>
    <row r="413" customFormat="false" ht="15" hidden="false" customHeight="false" outlineLevel="0" collapsed="false">
      <c r="A413" s="25" t="s">
        <v>104</v>
      </c>
      <c r="B413" s="18" t="s">
        <v>47</v>
      </c>
      <c r="C413" s="18" t="s">
        <v>318</v>
      </c>
      <c r="D413" s="21" t="s">
        <v>362</v>
      </c>
      <c r="E413" s="12" t="n">
        <v>110</v>
      </c>
      <c r="F413" s="19" t="n">
        <f aca="false">Ведомственная!G391</f>
        <v>9673.7</v>
      </c>
      <c r="G413" s="19" t="n">
        <f aca="false">Ведомственная!H391</f>
        <v>6784</v>
      </c>
      <c r="H413" s="19" t="n">
        <f aca="false">Ведомственная!I391</f>
        <v>6784</v>
      </c>
    </row>
    <row r="414" customFormat="false" ht="30" hidden="false" customHeight="false" outlineLevel="0" collapsed="false">
      <c r="A414" s="23" t="s">
        <v>30</v>
      </c>
      <c r="B414" s="18" t="s">
        <v>47</v>
      </c>
      <c r="C414" s="18" t="s">
        <v>318</v>
      </c>
      <c r="D414" s="21" t="s">
        <v>362</v>
      </c>
      <c r="E414" s="12" t="n">
        <v>200</v>
      </c>
      <c r="F414" s="19" t="n">
        <f aca="false">F415</f>
        <v>425</v>
      </c>
      <c r="G414" s="19" t="n">
        <f aca="false">G415</f>
        <v>200</v>
      </c>
      <c r="H414" s="19" t="n">
        <f aca="false">H415</f>
        <v>200</v>
      </c>
    </row>
    <row r="415" customFormat="false" ht="30" hidden="false" customHeight="false" outlineLevel="0" collapsed="false">
      <c r="A415" s="23" t="s">
        <v>32</v>
      </c>
      <c r="B415" s="18" t="s">
        <v>47</v>
      </c>
      <c r="C415" s="18" t="s">
        <v>318</v>
      </c>
      <c r="D415" s="21" t="s">
        <v>362</v>
      </c>
      <c r="E415" s="12" t="n">
        <v>240</v>
      </c>
      <c r="F415" s="19" t="n">
        <f aca="false">Ведомственная!G393</f>
        <v>425</v>
      </c>
      <c r="G415" s="19" t="n">
        <f aca="false">Ведомственная!H393</f>
        <v>200</v>
      </c>
      <c r="H415" s="19" t="n">
        <f aca="false">Ведомственная!I393</f>
        <v>200</v>
      </c>
    </row>
    <row r="416" customFormat="false" ht="15" hidden="false" customHeight="false" outlineLevel="0" collapsed="false">
      <c r="A416" s="25" t="s">
        <v>58</v>
      </c>
      <c r="B416" s="18" t="s">
        <v>47</v>
      </c>
      <c r="C416" s="18" t="s">
        <v>318</v>
      </c>
      <c r="D416" s="21" t="s">
        <v>362</v>
      </c>
      <c r="E416" s="24" t="n">
        <v>800</v>
      </c>
      <c r="F416" s="19" t="n">
        <f aca="false">F417+F418</f>
        <v>5.29999999999995</v>
      </c>
      <c r="G416" s="19" t="n">
        <f aca="false">G417+G418</f>
        <v>0</v>
      </c>
      <c r="H416" s="19" t="n">
        <f aca="false">H417+H418</f>
        <v>0</v>
      </c>
    </row>
    <row r="417" customFormat="false" ht="15" hidden="false" customHeight="false" outlineLevel="0" collapsed="false">
      <c r="A417" s="23" t="s">
        <v>60</v>
      </c>
      <c r="B417" s="18" t="s">
        <v>47</v>
      </c>
      <c r="C417" s="18" t="s">
        <v>318</v>
      </c>
      <c r="D417" s="21" t="s">
        <v>362</v>
      </c>
      <c r="E417" s="24" t="n">
        <v>830</v>
      </c>
      <c r="F417" s="19" t="n">
        <f aca="false">Ведомственная!G395</f>
        <v>5</v>
      </c>
      <c r="G417" s="19" t="n">
        <f aca="false">Ведомственная!H395</f>
        <v>0</v>
      </c>
      <c r="H417" s="19" t="n">
        <f aca="false">Ведомственная!I395</f>
        <v>0</v>
      </c>
    </row>
    <row r="418" customFormat="false" ht="15" hidden="false" customHeight="false" outlineLevel="0" collapsed="false">
      <c r="A418" s="25" t="s">
        <v>62</v>
      </c>
      <c r="B418" s="18" t="s">
        <v>47</v>
      </c>
      <c r="C418" s="18" t="s">
        <v>318</v>
      </c>
      <c r="D418" s="21" t="s">
        <v>362</v>
      </c>
      <c r="E418" s="24" t="n">
        <v>850</v>
      </c>
      <c r="F418" s="19" t="n">
        <f aca="false">Ведомственная!G396</f>
        <v>0.299999999999955</v>
      </c>
      <c r="G418" s="19" t="n">
        <f aca="false">Ведомственная!H396</f>
        <v>0</v>
      </c>
      <c r="H418" s="19" t="n">
        <f aca="false">Ведомственная!I396</f>
        <v>0</v>
      </c>
    </row>
    <row r="419" customFormat="false" ht="15.6" hidden="false" customHeight="false" outlineLevel="0" collapsed="false">
      <c r="A419" s="14" t="s">
        <v>363</v>
      </c>
      <c r="B419" s="15" t="s">
        <v>235</v>
      </c>
      <c r="C419" s="15"/>
      <c r="D419" s="15"/>
      <c r="E419" s="15"/>
      <c r="F419" s="16" t="n">
        <f aca="false">F420+F427+F466+F540</f>
        <v>509123.8</v>
      </c>
      <c r="G419" s="16" t="n">
        <f aca="false">G420+G427+G466+G540</f>
        <v>386541.9</v>
      </c>
      <c r="H419" s="16" t="n">
        <f aca="false">H420+H427+H466+H540</f>
        <v>185617.7</v>
      </c>
    </row>
    <row r="420" customFormat="false" ht="15" hidden="false" customHeight="false" outlineLevel="0" collapsed="false">
      <c r="A420" s="17" t="s">
        <v>364</v>
      </c>
      <c r="B420" s="18" t="s">
        <v>235</v>
      </c>
      <c r="C420" s="18" t="s">
        <v>15</v>
      </c>
      <c r="D420" s="18"/>
      <c r="E420" s="18"/>
      <c r="F420" s="19" t="n">
        <f aca="false">F421</f>
        <v>3634.6</v>
      </c>
      <c r="G420" s="19" t="n">
        <f aca="false">G421</f>
        <v>0</v>
      </c>
      <c r="H420" s="19" t="n">
        <f aca="false">H421</f>
        <v>0</v>
      </c>
    </row>
    <row r="421" customFormat="false" ht="30" hidden="false" customHeight="false" outlineLevel="0" collapsed="false">
      <c r="A421" s="20" t="s">
        <v>276</v>
      </c>
      <c r="B421" s="18" t="s">
        <v>235</v>
      </c>
      <c r="C421" s="18" t="s">
        <v>15</v>
      </c>
      <c r="D421" s="21" t="s">
        <v>277</v>
      </c>
      <c r="E421" s="18"/>
      <c r="F421" s="19" t="n">
        <f aca="false">F422</f>
        <v>3634.6</v>
      </c>
      <c r="G421" s="19" t="n">
        <f aca="false">G422</f>
        <v>0</v>
      </c>
      <c r="H421" s="19" t="n">
        <f aca="false">H422</f>
        <v>0</v>
      </c>
    </row>
    <row r="422" customFormat="false" ht="30" hidden="false" customHeight="false" outlineLevel="0" collapsed="false">
      <c r="A422" s="20" t="s">
        <v>365</v>
      </c>
      <c r="B422" s="18" t="s">
        <v>235</v>
      </c>
      <c r="C422" s="18" t="s">
        <v>15</v>
      </c>
      <c r="D422" s="21" t="s">
        <v>366</v>
      </c>
      <c r="E422" s="18"/>
      <c r="F422" s="19" t="n">
        <f aca="false">F423</f>
        <v>3634.6</v>
      </c>
      <c r="G422" s="19" t="n">
        <f aca="false">G423</f>
        <v>0</v>
      </c>
      <c r="H422" s="19" t="n">
        <f aca="false">H423</f>
        <v>0</v>
      </c>
    </row>
    <row r="423" customFormat="false" ht="30" hidden="false" customHeight="false" outlineLevel="0" collapsed="false">
      <c r="A423" s="29" t="s">
        <v>367</v>
      </c>
      <c r="B423" s="18" t="s">
        <v>235</v>
      </c>
      <c r="C423" s="18" t="s">
        <v>15</v>
      </c>
      <c r="D423" s="21" t="s">
        <v>368</v>
      </c>
      <c r="E423" s="18"/>
      <c r="F423" s="19" t="n">
        <f aca="false">F424</f>
        <v>3634.6</v>
      </c>
      <c r="G423" s="19" t="n">
        <f aca="false">G424</f>
        <v>0</v>
      </c>
      <c r="H423" s="19" t="n">
        <f aca="false">H424</f>
        <v>0</v>
      </c>
    </row>
    <row r="424" customFormat="false" ht="15" hidden="false" customHeight="false" outlineLevel="0" collapsed="false">
      <c r="A424" s="29" t="s">
        <v>369</v>
      </c>
      <c r="B424" s="18" t="s">
        <v>235</v>
      </c>
      <c r="C424" s="18" t="s">
        <v>15</v>
      </c>
      <c r="D424" s="21" t="s">
        <v>370</v>
      </c>
      <c r="E424" s="24"/>
      <c r="F424" s="19" t="n">
        <f aca="false">F425</f>
        <v>3634.6</v>
      </c>
      <c r="G424" s="19" t="n">
        <f aca="false">G425</f>
        <v>0</v>
      </c>
      <c r="H424" s="19" t="n">
        <f aca="false">H425</f>
        <v>0</v>
      </c>
    </row>
    <row r="425" customFormat="false" ht="15" hidden="false" customHeight="false" outlineLevel="0" collapsed="false">
      <c r="A425" s="25" t="s">
        <v>58</v>
      </c>
      <c r="B425" s="18" t="s">
        <v>235</v>
      </c>
      <c r="C425" s="18" t="s">
        <v>15</v>
      </c>
      <c r="D425" s="21" t="s">
        <v>370</v>
      </c>
      <c r="E425" s="18" t="n">
        <v>800</v>
      </c>
      <c r="F425" s="19" t="n">
        <f aca="false">F426</f>
        <v>3634.6</v>
      </c>
      <c r="G425" s="19" t="n">
        <f aca="false">G426</f>
        <v>0</v>
      </c>
      <c r="H425" s="19" t="n">
        <f aca="false">H426</f>
        <v>0</v>
      </c>
    </row>
    <row r="426" customFormat="false" ht="45" hidden="false" customHeight="false" outlineLevel="0" collapsed="false">
      <c r="A426" s="25" t="s">
        <v>371</v>
      </c>
      <c r="B426" s="18" t="s">
        <v>235</v>
      </c>
      <c r="C426" s="18" t="s">
        <v>15</v>
      </c>
      <c r="D426" s="21" t="s">
        <v>370</v>
      </c>
      <c r="E426" s="18" t="n">
        <v>810</v>
      </c>
      <c r="F426" s="19" t="n">
        <f aca="false">Ведомственная!G404</f>
        <v>3634.6</v>
      </c>
      <c r="G426" s="19" t="n">
        <f aca="false">Ведомственная!H404</f>
        <v>0</v>
      </c>
      <c r="H426" s="19" t="n">
        <f aca="false">Ведомственная!I404</f>
        <v>0</v>
      </c>
    </row>
    <row r="427" customFormat="false" ht="15" hidden="false" customHeight="false" outlineLevel="0" collapsed="false">
      <c r="A427" s="25" t="s">
        <v>372</v>
      </c>
      <c r="B427" s="18" t="s">
        <v>235</v>
      </c>
      <c r="C427" s="18" t="s">
        <v>37</v>
      </c>
      <c r="D427" s="18"/>
      <c r="E427" s="18"/>
      <c r="F427" s="19" t="n">
        <f aca="false">F428+F457+F451</f>
        <v>227361.7</v>
      </c>
      <c r="G427" s="19" t="n">
        <f aca="false">G428+G457+G451</f>
        <v>169604.3</v>
      </c>
      <c r="H427" s="19" t="n">
        <f aca="false">H428+H457+H451</f>
        <v>967.4</v>
      </c>
    </row>
    <row r="428" customFormat="false" ht="30" hidden="false" customHeight="false" outlineLevel="0" collapsed="false">
      <c r="A428" s="20" t="s">
        <v>373</v>
      </c>
      <c r="B428" s="18" t="s">
        <v>235</v>
      </c>
      <c r="C428" s="18" t="s">
        <v>37</v>
      </c>
      <c r="D428" s="21" t="s">
        <v>374</v>
      </c>
      <c r="E428" s="18"/>
      <c r="F428" s="19" t="n">
        <f aca="false">F441+F446+F429</f>
        <v>214088</v>
      </c>
      <c r="G428" s="19" t="n">
        <f aca="false">G441+G446+G429</f>
        <v>169604.3</v>
      </c>
      <c r="H428" s="19" t="n">
        <f aca="false">H441+H446+H429</f>
        <v>967.4</v>
      </c>
    </row>
    <row r="429" customFormat="false" ht="15" hidden="false" customHeight="false" outlineLevel="0" collapsed="false">
      <c r="A429" s="20" t="s">
        <v>375</v>
      </c>
      <c r="B429" s="18" t="s">
        <v>235</v>
      </c>
      <c r="C429" s="18" t="s">
        <v>37</v>
      </c>
      <c r="D429" s="21" t="s">
        <v>376</v>
      </c>
      <c r="E429" s="18"/>
      <c r="F429" s="19" t="n">
        <f aca="false">F434+F430</f>
        <v>212885.9</v>
      </c>
      <c r="G429" s="19" t="n">
        <f aca="false">G434+G430</f>
        <v>168664.7</v>
      </c>
      <c r="H429" s="19" t="n">
        <f aca="false">H434+H430</f>
        <v>0</v>
      </c>
    </row>
    <row r="430" customFormat="false" ht="60" hidden="false" customHeight="false" outlineLevel="0" collapsed="false">
      <c r="A430" s="23" t="s">
        <v>377</v>
      </c>
      <c r="B430" s="18" t="s">
        <v>235</v>
      </c>
      <c r="C430" s="18" t="s">
        <v>37</v>
      </c>
      <c r="D430" s="21" t="s">
        <v>378</v>
      </c>
      <c r="E430" s="18"/>
      <c r="F430" s="19" t="n">
        <f aca="false">F431</f>
        <v>541.2</v>
      </c>
      <c r="G430" s="19" t="n">
        <f aca="false">G431</f>
        <v>0</v>
      </c>
      <c r="H430" s="19" t="n">
        <f aca="false">H431</f>
        <v>0</v>
      </c>
    </row>
    <row r="431" customFormat="false" ht="30" hidden="false" customHeight="false" outlineLevel="0" collapsed="false">
      <c r="A431" s="23" t="s">
        <v>379</v>
      </c>
      <c r="B431" s="18" t="s">
        <v>235</v>
      </c>
      <c r="C431" s="18" t="s">
        <v>37</v>
      </c>
      <c r="D431" s="21" t="s">
        <v>380</v>
      </c>
      <c r="E431" s="18"/>
      <c r="F431" s="19" t="n">
        <f aca="false">F432</f>
        <v>541.2</v>
      </c>
      <c r="G431" s="19" t="n">
        <f aca="false">G432</f>
        <v>0</v>
      </c>
      <c r="H431" s="19" t="n">
        <f aca="false">H432</f>
        <v>0</v>
      </c>
    </row>
    <row r="432" customFormat="false" ht="30" hidden="false" customHeight="false" outlineLevel="0" collapsed="false">
      <c r="A432" s="23" t="s">
        <v>381</v>
      </c>
      <c r="B432" s="18" t="s">
        <v>235</v>
      </c>
      <c r="C432" s="18" t="s">
        <v>37</v>
      </c>
      <c r="D432" s="21" t="s">
        <v>380</v>
      </c>
      <c r="E432" s="18" t="s">
        <v>382</v>
      </c>
      <c r="F432" s="19" t="n">
        <f aca="false">F433</f>
        <v>541.2</v>
      </c>
      <c r="G432" s="19" t="n">
        <f aca="false">G433</f>
        <v>0</v>
      </c>
      <c r="H432" s="19" t="n">
        <f aca="false">H433</f>
        <v>0</v>
      </c>
    </row>
    <row r="433" customFormat="false" ht="15" hidden="false" customHeight="false" outlineLevel="0" collapsed="false">
      <c r="A433" s="23" t="s">
        <v>383</v>
      </c>
      <c r="B433" s="18" t="s">
        <v>235</v>
      </c>
      <c r="C433" s="18" t="s">
        <v>37</v>
      </c>
      <c r="D433" s="21" t="s">
        <v>380</v>
      </c>
      <c r="E433" s="18" t="s">
        <v>384</v>
      </c>
      <c r="F433" s="19" t="n">
        <f aca="false">Ведомственная!G411</f>
        <v>541.2</v>
      </c>
      <c r="G433" s="19" t="n">
        <f aca="false">Ведомственная!H411</f>
        <v>0</v>
      </c>
      <c r="H433" s="19" t="n">
        <f aca="false">Ведомственная!I411</f>
        <v>0</v>
      </c>
    </row>
    <row r="434" customFormat="false" ht="15" hidden="false" customHeight="false" outlineLevel="0" collapsed="false">
      <c r="A434" s="29" t="s">
        <v>385</v>
      </c>
      <c r="B434" s="18" t="s">
        <v>235</v>
      </c>
      <c r="C434" s="18" t="s">
        <v>37</v>
      </c>
      <c r="D434" s="21" t="s">
        <v>386</v>
      </c>
      <c r="E434" s="18"/>
      <c r="F434" s="19" t="n">
        <f aca="false">F435+F438</f>
        <v>212344.7</v>
      </c>
      <c r="G434" s="19" t="n">
        <f aca="false">G435+G438</f>
        <v>168664.7</v>
      </c>
      <c r="H434" s="19" t="n">
        <f aca="false">H435+H438</f>
        <v>0</v>
      </c>
    </row>
    <row r="435" customFormat="false" ht="30" hidden="false" customHeight="false" outlineLevel="0" collapsed="false">
      <c r="A435" s="29" t="s">
        <v>387</v>
      </c>
      <c r="B435" s="18" t="s">
        <v>235</v>
      </c>
      <c r="C435" s="18" t="s">
        <v>37</v>
      </c>
      <c r="D435" s="21" t="s">
        <v>388</v>
      </c>
      <c r="E435" s="18"/>
      <c r="F435" s="19" t="n">
        <f aca="false">F436</f>
        <v>158461.9</v>
      </c>
      <c r="G435" s="19" t="n">
        <f aca="false">G436</f>
        <v>10585.2</v>
      </c>
      <c r="H435" s="19" t="n">
        <f aca="false">H436</f>
        <v>0</v>
      </c>
    </row>
    <row r="436" customFormat="false" ht="30" hidden="false" customHeight="false" outlineLevel="0" collapsed="false">
      <c r="A436" s="23" t="s">
        <v>381</v>
      </c>
      <c r="B436" s="18" t="s">
        <v>235</v>
      </c>
      <c r="C436" s="18" t="s">
        <v>37</v>
      </c>
      <c r="D436" s="21" t="s">
        <v>388</v>
      </c>
      <c r="E436" s="18" t="s">
        <v>382</v>
      </c>
      <c r="F436" s="19" t="n">
        <f aca="false">F437</f>
        <v>158461.9</v>
      </c>
      <c r="G436" s="19" t="n">
        <f aca="false">G437</f>
        <v>10585.2</v>
      </c>
      <c r="H436" s="19" t="n">
        <f aca="false">H437</f>
        <v>0</v>
      </c>
    </row>
    <row r="437" customFormat="false" ht="15" hidden="false" customHeight="false" outlineLevel="0" collapsed="false">
      <c r="A437" s="23" t="s">
        <v>383</v>
      </c>
      <c r="B437" s="18" t="s">
        <v>235</v>
      </c>
      <c r="C437" s="18" t="s">
        <v>37</v>
      </c>
      <c r="D437" s="21" t="s">
        <v>388</v>
      </c>
      <c r="E437" s="18" t="s">
        <v>384</v>
      </c>
      <c r="F437" s="19" t="n">
        <f aca="false">Ведомственная!G415</f>
        <v>158461.9</v>
      </c>
      <c r="G437" s="19" t="n">
        <f aca="false">Ведомственная!H415</f>
        <v>10585.2</v>
      </c>
      <c r="H437" s="19" t="n">
        <f aca="false">Ведомственная!I415</f>
        <v>0</v>
      </c>
    </row>
    <row r="438" customFormat="false" ht="30" hidden="false" customHeight="false" outlineLevel="0" collapsed="false">
      <c r="A438" s="23" t="s">
        <v>387</v>
      </c>
      <c r="B438" s="18" t="s">
        <v>235</v>
      </c>
      <c r="C438" s="18" t="s">
        <v>37</v>
      </c>
      <c r="D438" s="21" t="s">
        <v>389</v>
      </c>
      <c r="E438" s="18"/>
      <c r="F438" s="19" t="n">
        <f aca="false">F439</f>
        <v>53882.8</v>
      </c>
      <c r="G438" s="19" t="n">
        <f aca="false">G439</f>
        <v>158079.5</v>
      </c>
      <c r="H438" s="19" t="n">
        <f aca="false">H439</f>
        <v>0</v>
      </c>
    </row>
    <row r="439" customFormat="false" ht="30" hidden="false" customHeight="false" outlineLevel="0" collapsed="false">
      <c r="A439" s="23" t="s">
        <v>381</v>
      </c>
      <c r="B439" s="18" t="s">
        <v>235</v>
      </c>
      <c r="C439" s="18" t="s">
        <v>37</v>
      </c>
      <c r="D439" s="21" t="s">
        <v>389</v>
      </c>
      <c r="E439" s="18" t="s">
        <v>382</v>
      </c>
      <c r="F439" s="19" t="n">
        <f aca="false">F440</f>
        <v>53882.8</v>
      </c>
      <c r="G439" s="19" t="n">
        <f aca="false">G440</f>
        <v>158079.5</v>
      </c>
      <c r="H439" s="19" t="n">
        <f aca="false">H440</f>
        <v>0</v>
      </c>
    </row>
    <row r="440" customFormat="false" ht="15" hidden="false" customHeight="false" outlineLevel="0" collapsed="false">
      <c r="A440" s="23" t="s">
        <v>383</v>
      </c>
      <c r="B440" s="18" t="s">
        <v>235</v>
      </c>
      <c r="C440" s="18" t="s">
        <v>37</v>
      </c>
      <c r="D440" s="21" t="s">
        <v>389</v>
      </c>
      <c r="E440" s="18" t="s">
        <v>384</v>
      </c>
      <c r="F440" s="19" t="n">
        <f aca="false">Ведомственная!G418</f>
        <v>53882.8</v>
      </c>
      <c r="G440" s="19" t="n">
        <f aca="false">Ведомственная!H418</f>
        <v>158079.5</v>
      </c>
      <c r="H440" s="19" t="n">
        <f aca="false">Ведомственная!I418</f>
        <v>0</v>
      </c>
    </row>
    <row r="441" customFormat="false" ht="30" hidden="false" customHeight="false" outlineLevel="0" collapsed="false">
      <c r="A441" s="20" t="s">
        <v>390</v>
      </c>
      <c r="B441" s="18" t="s">
        <v>235</v>
      </c>
      <c r="C441" s="18" t="s">
        <v>37</v>
      </c>
      <c r="D441" s="21" t="s">
        <v>391</v>
      </c>
      <c r="E441" s="18"/>
      <c r="F441" s="19" t="n">
        <f aca="false">F442</f>
        <v>1202.1</v>
      </c>
      <c r="G441" s="19" t="n">
        <f aca="false">G442</f>
        <v>739.6</v>
      </c>
      <c r="H441" s="19" t="n">
        <f aca="false">H442</f>
        <v>767.4</v>
      </c>
    </row>
    <row r="442" customFormat="false" ht="60" hidden="false" customHeight="false" outlineLevel="0" collapsed="false">
      <c r="A442" s="29" t="s">
        <v>392</v>
      </c>
      <c r="B442" s="18" t="s">
        <v>235</v>
      </c>
      <c r="C442" s="18" t="s">
        <v>37</v>
      </c>
      <c r="D442" s="21" t="s">
        <v>393</v>
      </c>
      <c r="E442" s="24"/>
      <c r="F442" s="19" t="n">
        <f aca="false">F443</f>
        <v>1202.1</v>
      </c>
      <c r="G442" s="19" t="n">
        <f aca="false">G443</f>
        <v>739.6</v>
      </c>
      <c r="H442" s="19" t="n">
        <f aca="false">H443</f>
        <v>767.4</v>
      </c>
    </row>
    <row r="443" customFormat="false" ht="45" hidden="false" customHeight="false" outlineLevel="0" collapsed="false">
      <c r="A443" s="29" t="s">
        <v>394</v>
      </c>
      <c r="B443" s="18" t="s">
        <v>235</v>
      </c>
      <c r="C443" s="18" t="s">
        <v>37</v>
      </c>
      <c r="D443" s="21" t="s">
        <v>395</v>
      </c>
      <c r="E443" s="24"/>
      <c r="F443" s="19" t="n">
        <f aca="false">F444</f>
        <v>1202.1</v>
      </c>
      <c r="G443" s="19" t="n">
        <f aca="false">G444</f>
        <v>739.6</v>
      </c>
      <c r="H443" s="19" t="n">
        <f aca="false">H444</f>
        <v>767.4</v>
      </c>
    </row>
    <row r="444" customFormat="false" ht="30" hidden="false" customHeight="false" outlineLevel="0" collapsed="false">
      <c r="A444" s="23" t="s">
        <v>30</v>
      </c>
      <c r="B444" s="18" t="s">
        <v>235</v>
      </c>
      <c r="C444" s="18" t="s">
        <v>37</v>
      </c>
      <c r="D444" s="21" t="s">
        <v>395</v>
      </c>
      <c r="E444" s="18" t="s">
        <v>31</v>
      </c>
      <c r="F444" s="19" t="n">
        <f aca="false">F445</f>
        <v>1202.1</v>
      </c>
      <c r="G444" s="19" t="n">
        <f aca="false">G445</f>
        <v>739.6</v>
      </c>
      <c r="H444" s="19" t="n">
        <f aca="false">H445</f>
        <v>767.4</v>
      </c>
    </row>
    <row r="445" customFormat="false" ht="30" hidden="false" customHeight="false" outlineLevel="0" collapsed="false">
      <c r="A445" s="23" t="s">
        <v>32</v>
      </c>
      <c r="B445" s="18" t="s">
        <v>235</v>
      </c>
      <c r="C445" s="18" t="s">
        <v>37</v>
      </c>
      <c r="D445" s="21" t="s">
        <v>395</v>
      </c>
      <c r="E445" s="18" t="s">
        <v>33</v>
      </c>
      <c r="F445" s="19" t="n">
        <f aca="false">Ведомственная!G423</f>
        <v>1202.1</v>
      </c>
      <c r="G445" s="19" t="n">
        <f aca="false">Ведомственная!H423</f>
        <v>739.6</v>
      </c>
      <c r="H445" s="19" t="n">
        <f aca="false">Ведомственная!I423</f>
        <v>767.4</v>
      </c>
    </row>
    <row r="446" customFormat="false" ht="30" hidden="false" customHeight="false" outlineLevel="0" collapsed="false">
      <c r="A446" s="20" t="s">
        <v>396</v>
      </c>
      <c r="B446" s="18" t="s">
        <v>235</v>
      </c>
      <c r="C446" s="18" t="s">
        <v>37</v>
      </c>
      <c r="D446" s="21" t="s">
        <v>397</v>
      </c>
      <c r="E446" s="18"/>
      <c r="F446" s="19" t="n">
        <f aca="false">F447</f>
        <v>0</v>
      </c>
      <c r="G446" s="19" t="n">
        <f aca="false">G447</f>
        <v>200</v>
      </c>
      <c r="H446" s="19" t="n">
        <f aca="false">H447</f>
        <v>200</v>
      </c>
    </row>
    <row r="447" customFormat="false" ht="30" hidden="false" customHeight="false" outlineLevel="0" collapsed="false">
      <c r="A447" s="34" t="s">
        <v>398</v>
      </c>
      <c r="B447" s="18" t="s">
        <v>235</v>
      </c>
      <c r="C447" s="18" t="s">
        <v>37</v>
      </c>
      <c r="D447" s="21" t="s">
        <v>399</v>
      </c>
      <c r="E447" s="24"/>
      <c r="F447" s="19" t="n">
        <f aca="false">F448</f>
        <v>0</v>
      </c>
      <c r="G447" s="19" t="n">
        <f aca="false">G448</f>
        <v>200</v>
      </c>
      <c r="H447" s="19" t="n">
        <f aca="false">H448</f>
        <v>200</v>
      </c>
    </row>
    <row r="448" customFormat="false" ht="45" hidden="false" customHeight="false" outlineLevel="0" collapsed="false">
      <c r="A448" s="22" t="s">
        <v>400</v>
      </c>
      <c r="B448" s="18" t="s">
        <v>235</v>
      </c>
      <c r="C448" s="18" t="s">
        <v>37</v>
      </c>
      <c r="D448" s="26" t="s">
        <v>401</v>
      </c>
      <c r="E448" s="24"/>
      <c r="F448" s="19" t="n">
        <f aca="false">F449</f>
        <v>0</v>
      </c>
      <c r="G448" s="19" t="n">
        <f aca="false">G449</f>
        <v>200</v>
      </c>
      <c r="H448" s="19" t="n">
        <f aca="false">H449</f>
        <v>200</v>
      </c>
    </row>
    <row r="449" customFormat="false" ht="30" hidden="false" customHeight="false" outlineLevel="0" collapsed="false">
      <c r="A449" s="23" t="s">
        <v>30</v>
      </c>
      <c r="B449" s="18" t="s">
        <v>235</v>
      </c>
      <c r="C449" s="18" t="s">
        <v>37</v>
      </c>
      <c r="D449" s="26" t="s">
        <v>401</v>
      </c>
      <c r="E449" s="18" t="s">
        <v>31</v>
      </c>
      <c r="F449" s="19" t="n">
        <f aca="false">F450</f>
        <v>0</v>
      </c>
      <c r="G449" s="19" t="n">
        <f aca="false">G450</f>
        <v>200</v>
      </c>
      <c r="H449" s="19" t="n">
        <f aca="false">H450</f>
        <v>200</v>
      </c>
    </row>
    <row r="450" customFormat="false" ht="30" hidden="false" customHeight="false" outlineLevel="0" collapsed="false">
      <c r="A450" s="23" t="s">
        <v>32</v>
      </c>
      <c r="B450" s="18" t="s">
        <v>235</v>
      </c>
      <c r="C450" s="18" t="s">
        <v>37</v>
      </c>
      <c r="D450" s="26" t="s">
        <v>401</v>
      </c>
      <c r="E450" s="18" t="s">
        <v>33</v>
      </c>
      <c r="F450" s="19" t="n">
        <f aca="false">Ведомственная!G428</f>
        <v>0</v>
      </c>
      <c r="G450" s="19" t="n">
        <f aca="false">Ведомственная!H428</f>
        <v>200</v>
      </c>
      <c r="H450" s="19" t="n">
        <f aca="false">Ведомственная!I428</f>
        <v>200</v>
      </c>
    </row>
    <row r="451" customFormat="false" ht="15" hidden="false" customHeight="false" outlineLevel="0" collapsed="false">
      <c r="A451" s="20" t="s">
        <v>323</v>
      </c>
      <c r="B451" s="18" t="s">
        <v>235</v>
      </c>
      <c r="C451" s="18" t="s">
        <v>37</v>
      </c>
      <c r="D451" s="21" t="s">
        <v>324</v>
      </c>
      <c r="E451" s="18"/>
      <c r="F451" s="19" t="n">
        <f aca="false">F452</f>
        <v>10000</v>
      </c>
      <c r="G451" s="19" t="n">
        <f aca="false">G452</f>
        <v>0</v>
      </c>
      <c r="H451" s="19" t="n">
        <f aca="false">H452</f>
        <v>0</v>
      </c>
    </row>
    <row r="452" customFormat="false" ht="15" hidden="false" customHeight="false" outlineLevel="0" collapsed="false">
      <c r="A452" s="20" t="s">
        <v>325</v>
      </c>
      <c r="B452" s="18" t="s">
        <v>235</v>
      </c>
      <c r="C452" s="18" t="s">
        <v>37</v>
      </c>
      <c r="D452" s="21" t="s">
        <v>326</v>
      </c>
      <c r="E452" s="18"/>
      <c r="F452" s="19" t="n">
        <f aca="false">F453</f>
        <v>10000</v>
      </c>
      <c r="G452" s="19" t="n">
        <f aca="false">G453</f>
        <v>0</v>
      </c>
      <c r="H452" s="19" t="n">
        <f aca="false">H453</f>
        <v>0</v>
      </c>
    </row>
    <row r="453" customFormat="false" ht="45" hidden="false" customHeight="false" outlineLevel="0" collapsed="false">
      <c r="A453" s="29" t="s">
        <v>327</v>
      </c>
      <c r="B453" s="18" t="s">
        <v>235</v>
      </c>
      <c r="C453" s="18" t="s">
        <v>37</v>
      </c>
      <c r="D453" s="21" t="s">
        <v>328</v>
      </c>
      <c r="E453" s="18"/>
      <c r="F453" s="19" t="n">
        <f aca="false">F454</f>
        <v>10000</v>
      </c>
      <c r="G453" s="19" t="n">
        <f aca="false">G454</f>
        <v>0</v>
      </c>
      <c r="H453" s="19" t="n">
        <f aca="false">H454</f>
        <v>0</v>
      </c>
    </row>
    <row r="454" customFormat="false" ht="75" hidden="false" customHeight="false" outlineLevel="0" collapsed="false">
      <c r="A454" s="29" t="s">
        <v>329</v>
      </c>
      <c r="B454" s="18" t="s">
        <v>235</v>
      </c>
      <c r="C454" s="18" t="s">
        <v>37</v>
      </c>
      <c r="D454" s="21" t="s">
        <v>330</v>
      </c>
      <c r="E454" s="18"/>
      <c r="F454" s="19" t="n">
        <f aca="false">F455</f>
        <v>10000</v>
      </c>
      <c r="G454" s="19" t="n">
        <f aca="false">G455</f>
        <v>0</v>
      </c>
      <c r="H454" s="19" t="n">
        <f aca="false">H455</f>
        <v>0</v>
      </c>
    </row>
    <row r="455" customFormat="false" ht="30" hidden="false" customHeight="false" outlineLevel="0" collapsed="false">
      <c r="A455" s="23" t="s">
        <v>30</v>
      </c>
      <c r="B455" s="18" t="s">
        <v>235</v>
      </c>
      <c r="C455" s="18" t="s">
        <v>37</v>
      </c>
      <c r="D455" s="21" t="s">
        <v>330</v>
      </c>
      <c r="E455" s="18" t="s">
        <v>31</v>
      </c>
      <c r="F455" s="19" t="n">
        <f aca="false">F456</f>
        <v>10000</v>
      </c>
      <c r="G455" s="19" t="n">
        <f aca="false">G456</f>
        <v>0</v>
      </c>
      <c r="H455" s="19" t="n">
        <f aca="false">H456</f>
        <v>0</v>
      </c>
    </row>
    <row r="456" customFormat="false" ht="30" hidden="false" customHeight="false" outlineLevel="0" collapsed="false">
      <c r="A456" s="23" t="s">
        <v>32</v>
      </c>
      <c r="B456" s="18" t="s">
        <v>235</v>
      </c>
      <c r="C456" s="18" t="s">
        <v>37</v>
      </c>
      <c r="D456" s="21" t="s">
        <v>330</v>
      </c>
      <c r="E456" s="18" t="s">
        <v>33</v>
      </c>
      <c r="F456" s="19" t="n">
        <f aca="false">Ведомственная!G434</f>
        <v>10000</v>
      </c>
      <c r="G456" s="19" t="n">
        <f aca="false">Ведомственная!H434</f>
        <v>0</v>
      </c>
      <c r="H456" s="19" t="n">
        <f aca="false">Ведомственная!I434</f>
        <v>0</v>
      </c>
    </row>
    <row r="457" customFormat="false" ht="30" hidden="false" customHeight="false" outlineLevel="0" collapsed="false">
      <c r="A457" s="20" t="s">
        <v>276</v>
      </c>
      <c r="B457" s="18" t="s">
        <v>235</v>
      </c>
      <c r="C457" s="18" t="s">
        <v>37</v>
      </c>
      <c r="D457" s="21" t="s">
        <v>277</v>
      </c>
      <c r="E457" s="18"/>
      <c r="F457" s="19" t="n">
        <f aca="false">F458</f>
        <v>3273.7</v>
      </c>
      <c r="G457" s="19" t="n">
        <f aca="false">G458</f>
        <v>0</v>
      </c>
      <c r="H457" s="19" t="n">
        <f aca="false">H458</f>
        <v>0</v>
      </c>
    </row>
    <row r="458" customFormat="false" ht="15" hidden="false" customHeight="false" outlineLevel="0" collapsed="false">
      <c r="A458" s="20" t="s">
        <v>278</v>
      </c>
      <c r="B458" s="18" t="s">
        <v>235</v>
      </c>
      <c r="C458" s="18" t="s">
        <v>37</v>
      </c>
      <c r="D458" s="21" t="s">
        <v>279</v>
      </c>
      <c r="E458" s="18"/>
      <c r="F458" s="19" t="n">
        <f aca="false">F459</f>
        <v>3273.7</v>
      </c>
      <c r="G458" s="19" t="n">
        <f aca="false">G459</f>
        <v>0</v>
      </c>
      <c r="H458" s="19" t="n">
        <f aca="false">H459</f>
        <v>0</v>
      </c>
    </row>
    <row r="459" customFormat="false" ht="30" hidden="false" customHeight="false" outlineLevel="0" collapsed="false">
      <c r="A459" s="29" t="s">
        <v>280</v>
      </c>
      <c r="B459" s="18" t="s">
        <v>235</v>
      </c>
      <c r="C459" s="18" t="s">
        <v>37</v>
      </c>
      <c r="D459" s="21" t="s">
        <v>281</v>
      </c>
      <c r="E459" s="18"/>
      <c r="F459" s="19" t="n">
        <f aca="false">F463+F460</f>
        <v>3273.7</v>
      </c>
      <c r="G459" s="19" t="n">
        <f aca="false">G463+G460</f>
        <v>0</v>
      </c>
      <c r="H459" s="19" t="n">
        <f aca="false">H463+H460</f>
        <v>0</v>
      </c>
    </row>
    <row r="460" customFormat="false" ht="30" hidden="false" customHeight="false" outlineLevel="0" collapsed="false">
      <c r="A460" s="23" t="s">
        <v>402</v>
      </c>
      <c r="B460" s="18" t="s">
        <v>235</v>
      </c>
      <c r="C460" s="18" t="s">
        <v>37</v>
      </c>
      <c r="D460" s="21" t="s">
        <v>403</v>
      </c>
      <c r="E460" s="18"/>
      <c r="F460" s="19" t="n">
        <f aca="false">F461</f>
        <v>1000</v>
      </c>
      <c r="G460" s="19" t="n">
        <f aca="false">G461</f>
        <v>0</v>
      </c>
      <c r="H460" s="19" t="n">
        <f aca="false">H461</f>
        <v>0</v>
      </c>
    </row>
    <row r="461" customFormat="false" ht="30" hidden="false" customHeight="false" outlineLevel="0" collapsed="false">
      <c r="A461" s="23" t="s">
        <v>119</v>
      </c>
      <c r="B461" s="18" t="s">
        <v>235</v>
      </c>
      <c r="C461" s="18" t="s">
        <v>37</v>
      </c>
      <c r="D461" s="21" t="s">
        <v>403</v>
      </c>
      <c r="E461" s="18" t="s">
        <v>120</v>
      </c>
      <c r="F461" s="19" t="n">
        <f aca="false">F462</f>
        <v>1000</v>
      </c>
      <c r="G461" s="19" t="n">
        <f aca="false">G462</f>
        <v>0</v>
      </c>
      <c r="H461" s="19" t="n">
        <f aca="false">H462</f>
        <v>0</v>
      </c>
    </row>
    <row r="462" customFormat="false" ht="15" hidden="false" customHeight="false" outlineLevel="0" collapsed="false">
      <c r="A462" s="23" t="s">
        <v>121</v>
      </c>
      <c r="B462" s="18" t="s">
        <v>235</v>
      </c>
      <c r="C462" s="18" t="s">
        <v>37</v>
      </c>
      <c r="D462" s="21" t="s">
        <v>403</v>
      </c>
      <c r="E462" s="18" t="s">
        <v>122</v>
      </c>
      <c r="F462" s="19" t="n">
        <f aca="false">Ведомственная!G440</f>
        <v>1000</v>
      </c>
      <c r="G462" s="19" t="n">
        <f aca="false">Ведомственная!H440</f>
        <v>0</v>
      </c>
      <c r="H462" s="19" t="n">
        <f aca="false">Ведомственная!I440</f>
        <v>0</v>
      </c>
    </row>
    <row r="463" customFormat="false" ht="15" hidden="false" customHeight="false" outlineLevel="0" collapsed="false">
      <c r="A463" s="29" t="s">
        <v>404</v>
      </c>
      <c r="B463" s="18" t="s">
        <v>235</v>
      </c>
      <c r="C463" s="18" t="s">
        <v>37</v>
      </c>
      <c r="D463" s="26" t="s">
        <v>405</v>
      </c>
      <c r="E463" s="18"/>
      <c r="F463" s="19" t="n">
        <f aca="false">F464</f>
        <v>2273.7</v>
      </c>
      <c r="G463" s="19" t="n">
        <f aca="false">G464</f>
        <v>0</v>
      </c>
      <c r="H463" s="19" t="n">
        <f aca="false">H464</f>
        <v>0</v>
      </c>
    </row>
    <row r="464" customFormat="false" ht="30" hidden="false" customHeight="false" outlineLevel="0" collapsed="false">
      <c r="A464" s="23" t="s">
        <v>119</v>
      </c>
      <c r="B464" s="18" t="s">
        <v>235</v>
      </c>
      <c r="C464" s="18" t="s">
        <v>37</v>
      </c>
      <c r="D464" s="26" t="s">
        <v>405</v>
      </c>
      <c r="E464" s="18" t="s">
        <v>120</v>
      </c>
      <c r="F464" s="19" t="n">
        <f aca="false">F465</f>
        <v>2273.7</v>
      </c>
      <c r="G464" s="19" t="n">
        <f aca="false">G465</f>
        <v>0</v>
      </c>
      <c r="H464" s="19" t="n">
        <f aca="false">H465</f>
        <v>0</v>
      </c>
    </row>
    <row r="465" customFormat="false" ht="15" hidden="false" customHeight="false" outlineLevel="0" collapsed="false">
      <c r="A465" s="23" t="s">
        <v>121</v>
      </c>
      <c r="B465" s="18" t="s">
        <v>235</v>
      </c>
      <c r="C465" s="18" t="s">
        <v>37</v>
      </c>
      <c r="D465" s="26" t="s">
        <v>405</v>
      </c>
      <c r="E465" s="18" t="s">
        <v>122</v>
      </c>
      <c r="F465" s="19" t="n">
        <f aca="false">Ведомственная!G443</f>
        <v>2273.7</v>
      </c>
      <c r="G465" s="19" t="n">
        <f aca="false">Ведомственная!H443</f>
        <v>0</v>
      </c>
      <c r="H465" s="19" t="n">
        <f aca="false">Ведомственная!I443</f>
        <v>0</v>
      </c>
    </row>
    <row r="466" customFormat="false" ht="15" hidden="false" customHeight="false" outlineLevel="0" collapsed="false">
      <c r="A466" s="17" t="s">
        <v>406</v>
      </c>
      <c r="B466" s="18" t="s">
        <v>235</v>
      </c>
      <c r="C466" s="18" t="s">
        <v>17</v>
      </c>
      <c r="D466" s="18"/>
      <c r="E466" s="18"/>
      <c r="F466" s="19" t="n">
        <f aca="false">F476+F489+F467</f>
        <v>213117.9</v>
      </c>
      <c r="G466" s="19" t="n">
        <f aca="false">G476+G489+G467</f>
        <v>153627.7</v>
      </c>
      <c r="H466" s="19" t="n">
        <f aca="false">H476+H489+H467</f>
        <v>121335.7</v>
      </c>
    </row>
    <row r="467" customFormat="false" ht="30" hidden="false" customHeight="false" outlineLevel="0" collapsed="false">
      <c r="A467" s="20" t="s">
        <v>111</v>
      </c>
      <c r="B467" s="18" t="s">
        <v>235</v>
      </c>
      <c r="C467" s="18" t="s">
        <v>17</v>
      </c>
      <c r="D467" s="21" t="s">
        <v>112</v>
      </c>
      <c r="E467" s="18"/>
      <c r="F467" s="19" t="n">
        <f aca="false">F468</f>
        <v>4503.8</v>
      </c>
      <c r="G467" s="19" t="n">
        <f aca="false">G468</f>
        <v>5733.8</v>
      </c>
      <c r="H467" s="19" t="n">
        <f aca="false">H468</f>
        <v>4533.8</v>
      </c>
    </row>
    <row r="468" customFormat="false" ht="30" hidden="false" customHeight="false" outlineLevel="0" collapsed="false">
      <c r="A468" s="20" t="s">
        <v>113</v>
      </c>
      <c r="B468" s="18" t="s">
        <v>235</v>
      </c>
      <c r="C468" s="18" t="s">
        <v>17</v>
      </c>
      <c r="D468" s="21" t="s">
        <v>114</v>
      </c>
      <c r="E468" s="18"/>
      <c r="F468" s="19" t="n">
        <f aca="false">F469</f>
        <v>4503.8</v>
      </c>
      <c r="G468" s="19" t="n">
        <f aca="false">G469</f>
        <v>5733.8</v>
      </c>
      <c r="H468" s="19" t="n">
        <f aca="false">H469</f>
        <v>4533.8</v>
      </c>
    </row>
    <row r="469" customFormat="false" ht="30" hidden="false" customHeight="false" outlineLevel="0" collapsed="false">
      <c r="A469" s="20" t="s">
        <v>319</v>
      </c>
      <c r="B469" s="18" t="s">
        <v>235</v>
      </c>
      <c r="C469" s="18" t="s">
        <v>17</v>
      </c>
      <c r="D469" s="21" t="s">
        <v>320</v>
      </c>
      <c r="E469" s="18"/>
      <c r="F469" s="19" t="n">
        <f aca="false">F470+F473</f>
        <v>4503.8</v>
      </c>
      <c r="G469" s="19" t="n">
        <f aca="false">G470+G473</f>
        <v>5733.8</v>
      </c>
      <c r="H469" s="19" t="n">
        <f aca="false">H470+H473</f>
        <v>4533.8</v>
      </c>
    </row>
    <row r="470" customFormat="false" ht="15" hidden="false" customHeight="false" outlineLevel="0" collapsed="false">
      <c r="A470" s="38" t="s">
        <v>407</v>
      </c>
      <c r="B470" s="18" t="s">
        <v>235</v>
      </c>
      <c r="C470" s="18" t="s">
        <v>17</v>
      </c>
      <c r="D470" s="21" t="s">
        <v>408</v>
      </c>
      <c r="E470" s="18"/>
      <c r="F470" s="19" t="n">
        <f aca="false">F471</f>
        <v>4503.8</v>
      </c>
      <c r="G470" s="19" t="n">
        <f aca="false">G471</f>
        <v>4533.8</v>
      </c>
      <c r="H470" s="19" t="n">
        <f aca="false">H471</f>
        <v>4533.8</v>
      </c>
    </row>
    <row r="471" customFormat="false" ht="30" hidden="false" customHeight="false" outlineLevel="0" collapsed="false">
      <c r="A471" s="23" t="s">
        <v>30</v>
      </c>
      <c r="B471" s="18" t="s">
        <v>235</v>
      </c>
      <c r="C471" s="18" t="s">
        <v>17</v>
      </c>
      <c r="D471" s="21" t="s">
        <v>408</v>
      </c>
      <c r="E471" s="18" t="s">
        <v>31</v>
      </c>
      <c r="F471" s="19" t="n">
        <f aca="false">F472</f>
        <v>4503.8</v>
      </c>
      <c r="G471" s="19" t="n">
        <f aca="false">G472</f>
        <v>4533.8</v>
      </c>
      <c r="H471" s="19" t="n">
        <f aca="false">H472</f>
        <v>4533.8</v>
      </c>
    </row>
    <row r="472" customFormat="false" ht="30" hidden="false" customHeight="false" outlineLevel="0" collapsed="false">
      <c r="A472" s="23" t="s">
        <v>32</v>
      </c>
      <c r="B472" s="18" t="s">
        <v>235</v>
      </c>
      <c r="C472" s="18" t="s">
        <v>17</v>
      </c>
      <c r="D472" s="21" t="s">
        <v>408</v>
      </c>
      <c r="E472" s="18" t="s">
        <v>33</v>
      </c>
      <c r="F472" s="19" t="n">
        <f aca="false">Ведомственная!G450</f>
        <v>4503.8</v>
      </c>
      <c r="G472" s="19" t="n">
        <f aca="false">Ведомственная!H450</f>
        <v>4533.8</v>
      </c>
      <c r="H472" s="19" t="n">
        <f aca="false">Ведомственная!I450</f>
        <v>4533.8</v>
      </c>
    </row>
    <row r="473" customFormat="false" ht="15" hidden="false" customHeight="false" outlineLevel="0" collapsed="false">
      <c r="A473" s="39" t="s">
        <v>409</v>
      </c>
      <c r="B473" s="18" t="s">
        <v>235</v>
      </c>
      <c r="C473" s="18" t="s">
        <v>17</v>
      </c>
      <c r="D473" s="18" t="s">
        <v>410</v>
      </c>
      <c r="E473" s="18"/>
      <c r="F473" s="19" t="n">
        <f aca="false">F474</f>
        <v>0</v>
      </c>
      <c r="G473" s="19" t="n">
        <f aca="false">G474</f>
        <v>1200</v>
      </c>
      <c r="H473" s="19" t="n">
        <f aca="false">H474</f>
        <v>0</v>
      </c>
    </row>
    <row r="474" customFormat="false" ht="30" hidden="false" customHeight="false" outlineLevel="0" collapsed="false">
      <c r="A474" s="23" t="s">
        <v>30</v>
      </c>
      <c r="B474" s="18" t="s">
        <v>235</v>
      </c>
      <c r="C474" s="18" t="s">
        <v>17</v>
      </c>
      <c r="D474" s="18" t="s">
        <v>410</v>
      </c>
      <c r="E474" s="18" t="s">
        <v>31</v>
      </c>
      <c r="F474" s="19" t="n">
        <f aca="false">F475</f>
        <v>0</v>
      </c>
      <c r="G474" s="19" t="n">
        <f aca="false">G475</f>
        <v>1200</v>
      </c>
      <c r="H474" s="19" t="n">
        <f aca="false">H475</f>
        <v>0</v>
      </c>
    </row>
    <row r="475" customFormat="false" ht="30" hidden="false" customHeight="false" outlineLevel="0" collapsed="false">
      <c r="A475" s="23" t="s">
        <v>32</v>
      </c>
      <c r="B475" s="18" t="s">
        <v>235</v>
      </c>
      <c r="C475" s="18" t="s">
        <v>17</v>
      </c>
      <c r="D475" s="18" t="s">
        <v>410</v>
      </c>
      <c r="E475" s="18" t="s">
        <v>33</v>
      </c>
      <c r="F475" s="19" t="n">
        <f aca="false">Ведомственная!G453</f>
        <v>0</v>
      </c>
      <c r="G475" s="19" t="n">
        <f aca="false">Ведомственная!H453</f>
        <v>1200</v>
      </c>
      <c r="H475" s="19" t="n">
        <f aca="false">Ведомственная!I453</f>
        <v>0</v>
      </c>
    </row>
    <row r="476" customFormat="false" ht="45" hidden="false" customHeight="false" outlineLevel="0" collapsed="false">
      <c r="A476" s="20" t="s">
        <v>64</v>
      </c>
      <c r="B476" s="18" t="s">
        <v>235</v>
      </c>
      <c r="C476" s="18" t="s">
        <v>17</v>
      </c>
      <c r="D476" s="21" t="s">
        <v>65</v>
      </c>
      <c r="E476" s="18"/>
      <c r="F476" s="19" t="n">
        <f aca="false">F477+F482</f>
        <v>13200</v>
      </c>
      <c r="G476" s="19" t="n">
        <f aca="false">G477+G482</f>
        <v>220</v>
      </c>
      <c r="H476" s="19" t="n">
        <f aca="false">H477+H482</f>
        <v>241</v>
      </c>
    </row>
    <row r="477" customFormat="false" ht="45" hidden="false" customHeight="false" outlineLevel="0" collapsed="false">
      <c r="A477" s="20" t="s">
        <v>66</v>
      </c>
      <c r="B477" s="18" t="s">
        <v>235</v>
      </c>
      <c r="C477" s="18" t="s">
        <v>17</v>
      </c>
      <c r="D477" s="21" t="s">
        <v>67</v>
      </c>
      <c r="E477" s="18"/>
      <c r="F477" s="19" t="n">
        <f aca="false">F478</f>
        <v>0</v>
      </c>
      <c r="G477" s="19" t="n">
        <f aca="false">G478</f>
        <v>220</v>
      </c>
      <c r="H477" s="19" t="n">
        <f aca="false">H478</f>
        <v>241</v>
      </c>
    </row>
    <row r="478" customFormat="false" ht="30" hidden="false" customHeight="false" outlineLevel="0" collapsed="false">
      <c r="A478" s="22" t="s">
        <v>76</v>
      </c>
      <c r="B478" s="18" t="s">
        <v>235</v>
      </c>
      <c r="C478" s="18" t="s">
        <v>17</v>
      </c>
      <c r="D478" s="21" t="s">
        <v>77</v>
      </c>
      <c r="E478" s="19"/>
      <c r="F478" s="19" t="n">
        <f aca="false">F479</f>
        <v>0</v>
      </c>
      <c r="G478" s="19" t="n">
        <f aca="false">G479</f>
        <v>220</v>
      </c>
      <c r="H478" s="19" t="n">
        <f aca="false">H479</f>
        <v>241</v>
      </c>
    </row>
    <row r="479" customFormat="false" ht="60" hidden="false" customHeight="false" outlineLevel="0" collapsed="false">
      <c r="A479" s="27" t="s">
        <v>78</v>
      </c>
      <c r="B479" s="18" t="s">
        <v>235</v>
      </c>
      <c r="C479" s="18" t="s">
        <v>17</v>
      </c>
      <c r="D479" s="21" t="s">
        <v>79</v>
      </c>
      <c r="E479" s="19"/>
      <c r="F479" s="19" t="n">
        <f aca="false">F480</f>
        <v>0</v>
      </c>
      <c r="G479" s="19" t="n">
        <f aca="false">G480</f>
        <v>220</v>
      </c>
      <c r="H479" s="19" t="n">
        <f aca="false">H480</f>
        <v>241</v>
      </c>
    </row>
    <row r="480" customFormat="false" ht="30" hidden="false" customHeight="false" outlineLevel="0" collapsed="false">
      <c r="A480" s="23" t="s">
        <v>30</v>
      </c>
      <c r="B480" s="18" t="s">
        <v>235</v>
      </c>
      <c r="C480" s="18" t="s">
        <v>17</v>
      </c>
      <c r="D480" s="21" t="s">
        <v>79</v>
      </c>
      <c r="E480" s="18" t="n">
        <v>200</v>
      </c>
      <c r="F480" s="19" t="n">
        <f aca="false">F481</f>
        <v>0</v>
      </c>
      <c r="G480" s="19" t="n">
        <f aca="false">G481</f>
        <v>220</v>
      </c>
      <c r="H480" s="19" t="n">
        <f aca="false">H481</f>
        <v>241</v>
      </c>
    </row>
    <row r="481" customFormat="false" ht="30" hidden="false" customHeight="false" outlineLevel="0" collapsed="false">
      <c r="A481" s="23" t="s">
        <v>32</v>
      </c>
      <c r="B481" s="18" t="s">
        <v>235</v>
      </c>
      <c r="C481" s="18" t="s">
        <v>17</v>
      </c>
      <c r="D481" s="21" t="s">
        <v>79</v>
      </c>
      <c r="E481" s="18" t="n">
        <v>240</v>
      </c>
      <c r="F481" s="19" t="n">
        <f aca="false">Ведомственная!G459</f>
        <v>0</v>
      </c>
      <c r="G481" s="19" t="n">
        <f aca="false">Ведомственная!H459</f>
        <v>220</v>
      </c>
      <c r="H481" s="19" t="n">
        <f aca="false">Ведомственная!I459</f>
        <v>241</v>
      </c>
    </row>
    <row r="482" customFormat="false" ht="30" hidden="false" customHeight="false" outlineLevel="0" collapsed="false">
      <c r="A482" s="23" t="s">
        <v>411</v>
      </c>
      <c r="B482" s="18" t="s">
        <v>235</v>
      </c>
      <c r="C482" s="18" t="s">
        <v>17</v>
      </c>
      <c r="D482" s="21" t="s">
        <v>412</v>
      </c>
      <c r="E482" s="18"/>
      <c r="F482" s="19" t="n">
        <f aca="false">F483</f>
        <v>13200</v>
      </c>
      <c r="G482" s="19" t="n">
        <f aca="false">G483</f>
        <v>0</v>
      </c>
      <c r="H482" s="19" t="n">
        <f aca="false">H483</f>
        <v>0</v>
      </c>
    </row>
    <row r="483" customFormat="false" ht="45" hidden="false" customHeight="false" outlineLevel="0" collapsed="false">
      <c r="A483" s="23" t="s">
        <v>413</v>
      </c>
      <c r="B483" s="18" t="s">
        <v>235</v>
      </c>
      <c r="C483" s="18" t="s">
        <v>17</v>
      </c>
      <c r="D483" s="21" t="s">
        <v>414</v>
      </c>
      <c r="E483" s="18"/>
      <c r="F483" s="19" t="n">
        <f aca="false">F484</f>
        <v>13200</v>
      </c>
      <c r="G483" s="19" t="n">
        <f aca="false">G484</f>
        <v>0</v>
      </c>
      <c r="H483" s="19" t="n">
        <f aca="false">H484</f>
        <v>0</v>
      </c>
    </row>
    <row r="484" customFormat="false" ht="30" hidden="false" customHeight="false" outlineLevel="0" collapsed="false">
      <c r="A484" s="23" t="s">
        <v>415</v>
      </c>
      <c r="B484" s="18" t="s">
        <v>235</v>
      </c>
      <c r="C484" s="18" t="s">
        <v>17</v>
      </c>
      <c r="D484" s="21" t="s">
        <v>416</v>
      </c>
      <c r="E484" s="18"/>
      <c r="F484" s="19" t="n">
        <f aca="false">F487+F485</f>
        <v>13200</v>
      </c>
      <c r="G484" s="19" t="n">
        <f aca="false">G487+G485</f>
        <v>0</v>
      </c>
      <c r="H484" s="19" t="n">
        <f aca="false">H487+H485</f>
        <v>0</v>
      </c>
    </row>
    <row r="485" customFormat="false" ht="30" hidden="false" customHeight="false" outlineLevel="0" collapsed="false">
      <c r="A485" s="23" t="s">
        <v>30</v>
      </c>
      <c r="B485" s="18" t="s">
        <v>235</v>
      </c>
      <c r="C485" s="18" t="s">
        <v>17</v>
      </c>
      <c r="D485" s="21" t="s">
        <v>416</v>
      </c>
      <c r="E485" s="18" t="s">
        <v>31</v>
      </c>
      <c r="F485" s="19" t="n">
        <f aca="false">F486</f>
        <v>1300</v>
      </c>
      <c r="G485" s="19" t="n">
        <f aca="false">G486</f>
        <v>0</v>
      </c>
      <c r="H485" s="19" t="n">
        <f aca="false">H486</f>
        <v>0</v>
      </c>
    </row>
    <row r="486" customFormat="false" ht="30" hidden="false" customHeight="false" outlineLevel="0" collapsed="false">
      <c r="A486" s="23" t="s">
        <v>32</v>
      </c>
      <c r="B486" s="18" t="s">
        <v>235</v>
      </c>
      <c r="C486" s="18" t="s">
        <v>17</v>
      </c>
      <c r="D486" s="21" t="s">
        <v>416</v>
      </c>
      <c r="E486" s="18" t="s">
        <v>33</v>
      </c>
      <c r="F486" s="19" t="n">
        <f aca="false">Ведомственная!G464</f>
        <v>1300</v>
      </c>
      <c r="G486" s="19" t="n">
        <f aca="false">Ведомственная!H464</f>
        <v>0</v>
      </c>
      <c r="H486" s="19" t="n">
        <f aca="false">Ведомственная!I464</f>
        <v>0</v>
      </c>
    </row>
    <row r="487" customFormat="false" ht="30" hidden="false" customHeight="false" outlineLevel="0" collapsed="false">
      <c r="A487" s="23" t="s">
        <v>119</v>
      </c>
      <c r="B487" s="18" t="s">
        <v>235</v>
      </c>
      <c r="C487" s="18" t="s">
        <v>17</v>
      </c>
      <c r="D487" s="21" t="s">
        <v>416</v>
      </c>
      <c r="E487" s="18" t="s">
        <v>120</v>
      </c>
      <c r="F487" s="19" t="n">
        <f aca="false">F488</f>
        <v>11900</v>
      </c>
      <c r="G487" s="19" t="n">
        <f aca="false">G488</f>
        <v>0</v>
      </c>
      <c r="H487" s="19" t="n">
        <f aca="false">H488</f>
        <v>0</v>
      </c>
    </row>
    <row r="488" customFormat="false" ht="15" hidden="false" customHeight="false" outlineLevel="0" collapsed="false">
      <c r="A488" s="23" t="s">
        <v>121</v>
      </c>
      <c r="B488" s="18" t="s">
        <v>235</v>
      </c>
      <c r="C488" s="18" t="s">
        <v>17</v>
      </c>
      <c r="D488" s="21" t="s">
        <v>416</v>
      </c>
      <c r="E488" s="18" t="s">
        <v>122</v>
      </c>
      <c r="F488" s="19" t="n">
        <f aca="false">Ведомственная!G466</f>
        <v>11900</v>
      </c>
      <c r="G488" s="19" t="n">
        <f aca="false">Ведомственная!H466</f>
        <v>0</v>
      </c>
      <c r="H488" s="19" t="n">
        <f aca="false">Ведомственная!I466</f>
        <v>0</v>
      </c>
    </row>
    <row r="489" customFormat="false" ht="30" hidden="false" customHeight="false" outlineLevel="0" collapsed="false">
      <c r="A489" s="20" t="s">
        <v>276</v>
      </c>
      <c r="B489" s="18" t="s">
        <v>235</v>
      </c>
      <c r="C489" s="18" t="s">
        <v>17</v>
      </c>
      <c r="D489" s="21" t="s">
        <v>277</v>
      </c>
      <c r="E489" s="18"/>
      <c r="F489" s="19" t="n">
        <f aca="false">F490+F526</f>
        <v>195414.1</v>
      </c>
      <c r="G489" s="19" t="n">
        <f aca="false">G490+G526</f>
        <v>147673.9</v>
      </c>
      <c r="H489" s="19" t="n">
        <f aca="false">H490+H526</f>
        <v>116560.9</v>
      </c>
    </row>
    <row r="490" customFormat="false" ht="15" hidden="false" customHeight="false" outlineLevel="0" collapsed="false">
      <c r="A490" s="20" t="s">
        <v>278</v>
      </c>
      <c r="B490" s="18" t="s">
        <v>235</v>
      </c>
      <c r="C490" s="18" t="s">
        <v>17</v>
      </c>
      <c r="D490" s="21" t="s">
        <v>279</v>
      </c>
      <c r="E490" s="18"/>
      <c r="F490" s="19" t="n">
        <f aca="false">F491+F513</f>
        <v>156673.8</v>
      </c>
      <c r="G490" s="19" t="n">
        <f aca="false">G491+G513</f>
        <v>118543.4</v>
      </c>
      <c r="H490" s="19" t="n">
        <f aca="false">H491+H513</f>
        <v>80759.8</v>
      </c>
    </row>
    <row r="491" customFormat="false" ht="30" hidden="false" customHeight="false" outlineLevel="0" collapsed="false">
      <c r="A491" s="29" t="s">
        <v>280</v>
      </c>
      <c r="B491" s="18" t="s">
        <v>235</v>
      </c>
      <c r="C491" s="18" t="s">
        <v>17</v>
      </c>
      <c r="D491" s="21" t="s">
        <v>281</v>
      </c>
      <c r="E491" s="18"/>
      <c r="F491" s="19" t="n">
        <f aca="false">F492+F495+F501+F507+F504+F498+F510</f>
        <v>30665.4</v>
      </c>
      <c r="G491" s="19" t="n">
        <f aca="false">G492+G495+G501+G507+G504+G498+G510</f>
        <v>800</v>
      </c>
      <c r="H491" s="19" t="n">
        <f aca="false">H492+H495+H501+H507+H504+H498+H510</f>
        <v>1300</v>
      </c>
    </row>
    <row r="492" customFormat="false" ht="15" hidden="false" customHeight="false" outlineLevel="0" collapsed="false">
      <c r="A492" s="29" t="s">
        <v>417</v>
      </c>
      <c r="B492" s="18" t="s">
        <v>235</v>
      </c>
      <c r="C492" s="18" t="s">
        <v>17</v>
      </c>
      <c r="D492" s="21" t="s">
        <v>418</v>
      </c>
      <c r="E492" s="18"/>
      <c r="F492" s="19" t="n">
        <f aca="false">F493</f>
        <v>500</v>
      </c>
      <c r="G492" s="19" t="n">
        <f aca="false">G493</f>
        <v>0</v>
      </c>
      <c r="H492" s="19" t="n">
        <f aca="false">H493</f>
        <v>500</v>
      </c>
    </row>
    <row r="493" customFormat="false" ht="30" hidden="false" customHeight="false" outlineLevel="0" collapsed="false">
      <c r="A493" s="23" t="s">
        <v>119</v>
      </c>
      <c r="B493" s="18" t="s">
        <v>235</v>
      </c>
      <c r="C493" s="18" t="s">
        <v>17</v>
      </c>
      <c r="D493" s="21" t="s">
        <v>418</v>
      </c>
      <c r="E493" s="18" t="s">
        <v>120</v>
      </c>
      <c r="F493" s="19" t="n">
        <f aca="false">F494</f>
        <v>500</v>
      </c>
      <c r="G493" s="19" t="n">
        <f aca="false">G494</f>
        <v>0</v>
      </c>
      <c r="H493" s="19" t="n">
        <f aca="false">H494</f>
        <v>500</v>
      </c>
    </row>
    <row r="494" customFormat="false" ht="15" hidden="false" customHeight="false" outlineLevel="0" collapsed="false">
      <c r="A494" s="23" t="s">
        <v>121</v>
      </c>
      <c r="B494" s="18" t="s">
        <v>235</v>
      </c>
      <c r="C494" s="18" t="s">
        <v>17</v>
      </c>
      <c r="D494" s="21" t="s">
        <v>418</v>
      </c>
      <c r="E494" s="18" t="s">
        <v>122</v>
      </c>
      <c r="F494" s="19" t="n">
        <f aca="false">Ведомственная!G472</f>
        <v>500</v>
      </c>
      <c r="G494" s="19" t="n">
        <f aca="false">Ведомственная!H472</f>
        <v>0</v>
      </c>
      <c r="H494" s="19" t="n">
        <f aca="false">Ведомственная!I472</f>
        <v>500</v>
      </c>
    </row>
    <row r="495" customFormat="false" ht="15" hidden="false" customHeight="false" outlineLevel="0" collapsed="false">
      <c r="A495" s="23" t="s">
        <v>419</v>
      </c>
      <c r="B495" s="18" t="s">
        <v>235</v>
      </c>
      <c r="C495" s="18" t="s">
        <v>17</v>
      </c>
      <c r="D495" s="21" t="s">
        <v>420</v>
      </c>
      <c r="E495" s="18"/>
      <c r="F495" s="19" t="n">
        <f aca="false">F496</f>
        <v>0</v>
      </c>
      <c r="G495" s="19" t="n">
        <f aca="false">G496</f>
        <v>800</v>
      </c>
      <c r="H495" s="19" t="n">
        <f aca="false">H496</f>
        <v>800</v>
      </c>
    </row>
    <row r="496" customFormat="false" ht="30" hidden="false" customHeight="false" outlineLevel="0" collapsed="false">
      <c r="A496" s="23" t="s">
        <v>119</v>
      </c>
      <c r="B496" s="18" t="s">
        <v>235</v>
      </c>
      <c r="C496" s="18" t="s">
        <v>17</v>
      </c>
      <c r="D496" s="21" t="s">
        <v>420</v>
      </c>
      <c r="E496" s="18" t="s">
        <v>120</v>
      </c>
      <c r="F496" s="19" t="n">
        <f aca="false">F497</f>
        <v>0</v>
      </c>
      <c r="G496" s="19" t="n">
        <f aca="false">G497</f>
        <v>800</v>
      </c>
      <c r="H496" s="19" t="n">
        <f aca="false">H497</f>
        <v>800</v>
      </c>
    </row>
    <row r="497" customFormat="false" ht="15" hidden="false" customHeight="false" outlineLevel="0" collapsed="false">
      <c r="A497" s="23" t="s">
        <v>121</v>
      </c>
      <c r="B497" s="18" t="s">
        <v>235</v>
      </c>
      <c r="C497" s="18" t="s">
        <v>17</v>
      </c>
      <c r="D497" s="21" t="s">
        <v>420</v>
      </c>
      <c r="E497" s="18" t="s">
        <v>122</v>
      </c>
      <c r="F497" s="19" t="n">
        <f aca="false">Ведомственная!G475</f>
        <v>0</v>
      </c>
      <c r="G497" s="19" t="n">
        <f aca="false">Ведомственная!H475</f>
        <v>800</v>
      </c>
      <c r="H497" s="19" t="n">
        <f aca="false">Ведомственная!I475</f>
        <v>800</v>
      </c>
    </row>
    <row r="498" customFormat="false" ht="15" hidden="false" customHeight="false" outlineLevel="0" collapsed="false">
      <c r="A498" s="23" t="s">
        <v>421</v>
      </c>
      <c r="B498" s="18" t="s">
        <v>235</v>
      </c>
      <c r="C498" s="18" t="s">
        <v>17</v>
      </c>
      <c r="D498" s="21" t="s">
        <v>422</v>
      </c>
      <c r="E498" s="18"/>
      <c r="F498" s="19" t="n">
        <f aca="false">F499</f>
        <v>13800</v>
      </c>
      <c r="G498" s="19" t="n">
        <f aca="false">G499</f>
        <v>0</v>
      </c>
      <c r="H498" s="19" t="n">
        <f aca="false">H499</f>
        <v>0</v>
      </c>
    </row>
    <row r="499" customFormat="false" ht="30" hidden="false" customHeight="false" outlineLevel="0" collapsed="false">
      <c r="A499" s="23" t="s">
        <v>119</v>
      </c>
      <c r="B499" s="18" t="s">
        <v>235</v>
      </c>
      <c r="C499" s="18" t="s">
        <v>17</v>
      </c>
      <c r="D499" s="21" t="s">
        <v>422</v>
      </c>
      <c r="E499" s="18" t="s">
        <v>120</v>
      </c>
      <c r="F499" s="19" t="n">
        <f aca="false">F500</f>
        <v>13800</v>
      </c>
      <c r="G499" s="19" t="n">
        <f aca="false">G500</f>
        <v>0</v>
      </c>
      <c r="H499" s="19" t="n">
        <f aca="false">H500</f>
        <v>0</v>
      </c>
    </row>
    <row r="500" customFormat="false" ht="15" hidden="false" customHeight="false" outlineLevel="0" collapsed="false">
      <c r="A500" s="23" t="s">
        <v>121</v>
      </c>
      <c r="B500" s="18" t="s">
        <v>235</v>
      </c>
      <c r="C500" s="18" t="s">
        <v>17</v>
      </c>
      <c r="D500" s="21" t="s">
        <v>422</v>
      </c>
      <c r="E500" s="18" t="s">
        <v>122</v>
      </c>
      <c r="F500" s="19" t="n">
        <f aca="false">Ведомственная!G478</f>
        <v>13800</v>
      </c>
      <c r="G500" s="19" t="n">
        <f aca="false">Ведомственная!H478</f>
        <v>0</v>
      </c>
      <c r="H500" s="19" t="n">
        <f aca="false">Ведомственная!I478</f>
        <v>0</v>
      </c>
    </row>
    <row r="501" customFormat="false" ht="45" hidden="false" customHeight="false" outlineLevel="0" collapsed="false">
      <c r="A501" s="23" t="s">
        <v>423</v>
      </c>
      <c r="B501" s="18" t="s">
        <v>235</v>
      </c>
      <c r="C501" s="18" t="s">
        <v>17</v>
      </c>
      <c r="D501" s="21" t="s">
        <v>424</v>
      </c>
      <c r="E501" s="18"/>
      <c r="F501" s="19" t="n">
        <f aca="false">F502</f>
        <v>12029.7</v>
      </c>
      <c r="G501" s="19" t="n">
        <f aca="false">G502</f>
        <v>0</v>
      </c>
      <c r="H501" s="19" t="n">
        <f aca="false">H502</f>
        <v>0</v>
      </c>
    </row>
    <row r="502" customFormat="false" ht="30" hidden="false" customHeight="false" outlineLevel="0" collapsed="false">
      <c r="A502" s="23" t="s">
        <v>119</v>
      </c>
      <c r="B502" s="18" t="s">
        <v>235</v>
      </c>
      <c r="C502" s="18" t="s">
        <v>17</v>
      </c>
      <c r="D502" s="21" t="s">
        <v>424</v>
      </c>
      <c r="E502" s="18" t="s">
        <v>120</v>
      </c>
      <c r="F502" s="19" t="n">
        <f aca="false">F503</f>
        <v>12029.7</v>
      </c>
      <c r="G502" s="19" t="n">
        <f aca="false">G503</f>
        <v>0</v>
      </c>
      <c r="H502" s="19" t="n">
        <f aca="false">H503</f>
        <v>0</v>
      </c>
    </row>
    <row r="503" customFormat="false" ht="15" hidden="false" customHeight="false" outlineLevel="0" collapsed="false">
      <c r="A503" s="23" t="s">
        <v>121</v>
      </c>
      <c r="B503" s="18" t="s">
        <v>235</v>
      </c>
      <c r="C503" s="18" t="s">
        <v>17</v>
      </c>
      <c r="D503" s="21" t="s">
        <v>424</v>
      </c>
      <c r="E503" s="18" t="s">
        <v>122</v>
      </c>
      <c r="F503" s="19" t="n">
        <f aca="false">Ведомственная!G481</f>
        <v>12029.7</v>
      </c>
      <c r="G503" s="19" t="n">
        <f aca="false">Ведомственная!H481</f>
        <v>0</v>
      </c>
      <c r="H503" s="19" t="n">
        <f aca="false">Ведомственная!I481</f>
        <v>0</v>
      </c>
    </row>
    <row r="504" customFormat="false" ht="30" hidden="false" customHeight="false" outlineLevel="0" collapsed="false">
      <c r="A504" s="23" t="s">
        <v>425</v>
      </c>
      <c r="B504" s="18" t="s">
        <v>235</v>
      </c>
      <c r="C504" s="18" t="s">
        <v>17</v>
      </c>
      <c r="D504" s="21" t="s">
        <v>426</v>
      </c>
      <c r="E504" s="18"/>
      <c r="F504" s="19" t="n">
        <f aca="false">F505</f>
        <v>483.5</v>
      </c>
      <c r="G504" s="19" t="n">
        <f aca="false">G505</f>
        <v>0</v>
      </c>
      <c r="H504" s="19" t="n">
        <f aca="false">H505</f>
        <v>0</v>
      </c>
    </row>
    <row r="505" customFormat="false" ht="30" hidden="false" customHeight="false" outlineLevel="0" collapsed="false">
      <c r="A505" s="23" t="s">
        <v>119</v>
      </c>
      <c r="B505" s="18" t="s">
        <v>235</v>
      </c>
      <c r="C505" s="18" t="s">
        <v>17</v>
      </c>
      <c r="D505" s="21" t="s">
        <v>426</v>
      </c>
      <c r="E505" s="18" t="s">
        <v>120</v>
      </c>
      <c r="F505" s="19" t="n">
        <f aca="false">F506</f>
        <v>483.5</v>
      </c>
      <c r="G505" s="19" t="n">
        <f aca="false">G506</f>
        <v>0</v>
      </c>
      <c r="H505" s="19" t="n">
        <f aca="false">H506</f>
        <v>0</v>
      </c>
    </row>
    <row r="506" customFormat="false" ht="15" hidden="false" customHeight="false" outlineLevel="0" collapsed="false">
      <c r="A506" s="23" t="s">
        <v>121</v>
      </c>
      <c r="B506" s="18" t="s">
        <v>235</v>
      </c>
      <c r="C506" s="18" t="s">
        <v>17</v>
      </c>
      <c r="D506" s="21" t="s">
        <v>426</v>
      </c>
      <c r="E506" s="18" t="s">
        <v>122</v>
      </c>
      <c r="F506" s="19" t="n">
        <f aca="false">Ведомственная!G484</f>
        <v>483.5</v>
      </c>
      <c r="G506" s="19" t="n">
        <f aca="false">Ведомственная!H484</f>
        <v>0</v>
      </c>
      <c r="H506" s="19" t="n">
        <f aca="false">Ведомственная!I484</f>
        <v>0</v>
      </c>
    </row>
    <row r="507" customFormat="false" ht="15" hidden="false" customHeight="false" outlineLevel="0" collapsed="false">
      <c r="A507" s="23" t="s">
        <v>284</v>
      </c>
      <c r="B507" s="18" t="s">
        <v>235</v>
      </c>
      <c r="C507" s="18" t="s">
        <v>17</v>
      </c>
      <c r="D507" s="21" t="s">
        <v>285</v>
      </c>
      <c r="E507" s="18"/>
      <c r="F507" s="19" t="n">
        <f aca="false">F508</f>
        <v>1452.2</v>
      </c>
      <c r="G507" s="19" t="n">
        <f aca="false">G508</f>
        <v>0</v>
      </c>
      <c r="H507" s="19" t="n">
        <f aca="false">H508</f>
        <v>0</v>
      </c>
    </row>
    <row r="508" customFormat="false" ht="30" hidden="false" customHeight="false" outlineLevel="0" collapsed="false">
      <c r="A508" s="23" t="s">
        <v>119</v>
      </c>
      <c r="B508" s="18" t="s">
        <v>235</v>
      </c>
      <c r="C508" s="18" t="s">
        <v>17</v>
      </c>
      <c r="D508" s="21" t="s">
        <v>285</v>
      </c>
      <c r="E508" s="18" t="s">
        <v>120</v>
      </c>
      <c r="F508" s="19" t="n">
        <f aca="false">F509</f>
        <v>1452.2</v>
      </c>
      <c r="G508" s="19" t="n">
        <f aca="false">G509</f>
        <v>0</v>
      </c>
      <c r="H508" s="19" t="n">
        <f aca="false">H509</f>
        <v>0</v>
      </c>
    </row>
    <row r="509" customFormat="false" ht="15" hidden="false" customHeight="false" outlineLevel="0" collapsed="false">
      <c r="A509" s="23" t="s">
        <v>121</v>
      </c>
      <c r="B509" s="18" t="s">
        <v>235</v>
      </c>
      <c r="C509" s="18" t="s">
        <v>17</v>
      </c>
      <c r="D509" s="21" t="s">
        <v>285</v>
      </c>
      <c r="E509" s="18" t="s">
        <v>122</v>
      </c>
      <c r="F509" s="19" t="n">
        <f aca="false">Ведомственная!G487</f>
        <v>1452.2</v>
      </c>
      <c r="G509" s="19" t="n">
        <f aca="false">Ведомственная!H487</f>
        <v>0</v>
      </c>
      <c r="H509" s="19" t="n">
        <f aca="false">Ведомственная!I487</f>
        <v>0</v>
      </c>
    </row>
    <row r="510" customFormat="false" ht="30" hidden="false" customHeight="false" outlineLevel="0" collapsed="false">
      <c r="A510" s="23" t="s">
        <v>427</v>
      </c>
      <c r="B510" s="18" t="s">
        <v>235</v>
      </c>
      <c r="C510" s="18" t="s">
        <v>17</v>
      </c>
      <c r="D510" s="21" t="s">
        <v>428</v>
      </c>
      <c r="E510" s="18"/>
      <c r="F510" s="19" t="n">
        <f aca="false">F511</f>
        <v>2400</v>
      </c>
      <c r="G510" s="19" t="n">
        <f aca="false">G511</f>
        <v>0</v>
      </c>
      <c r="H510" s="19" t="n">
        <f aca="false">H511</f>
        <v>0</v>
      </c>
    </row>
    <row r="511" customFormat="false" ht="30" hidden="false" customHeight="false" outlineLevel="0" collapsed="false">
      <c r="A511" s="23" t="s">
        <v>119</v>
      </c>
      <c r="B511" s="18" t="s">
        <v>235</v>
      </c>
      <c r="C511" s="18" t="s">
        <v>17</v>
      </c>
      <c r="D511" s="21" t="s">
        <v>428</v>
      </c>
      <c r="E511" s="18" t="s">
        <v>120</v>
      </c>
      <c r="F511" s="19" t="n">
        <f aca="false">F512</f>
        <v>2400</v>
      </c>
      <c r="G511" s="19" t="n">
        <f aca="false">G512</f>
        <v>0</v>
      </c>
      <c r="H511" s="19" t="n">
        <f aca="false">H512</f>
        <v>0</v>
      </c>
    </row>
    <row r="512" customFormat="false" ht="15" hidden="false" customHeight="false" outlineLevel="0" collapsed="false">
      <c r="A512" s="23" t="s">
        <v>121</v>
      </c>
      <c r="B512" s="18" t="s">
        <v>235</v>
      </c>
      <c r="C512" s="18" t="s">
        <v>17</v>
      </c>
      <c r="D512" s="21" t="s">
        <v>428</v>
      </c>
      <c r="E512" s="18" t="s">
        <v>122</v>
      </c>
      <c r="F512" s="19" t="n">
        <f aca="false">Ведомственная!G490</f>
        <v>2400</v>
      </c>
      <c r="G512" s="19" t="n">
        <f aca="false">Ведомственная!H490</f>
        <v>0</v>
      </c>
      <c r="H512" s="19" t="n">
        <f aca="false">Ведомственная!I490</f>
        <v>0</v>
      </c>
    </row>
    <row r="513" customFormat="false" ht="30" hidden="false" customHeight="false" outlineLevel="0" collapsed="false">
      <c r="A513" s="29" t="s">
        <v>288</v>
      </c>
      <c r="B513" s="18" t="s">
        <v>235</v>
      </c>
      <c r="C513" s="18" t="s">
        <v>17</v>
      </c>
      <c r="D513" s="21" t="s">
        <v>289</v>
      </c>
      <c r="E513" s="18"/>
      <c r="F513" s="19" t="n">
        <f aca="false">F514+F523+F520+F517</f>
        <v>126008.4</v>
      </c>
      <c r="G513" s="19" t="n">
        <f aca="false">G514+G523+G520+G517</f>
        <v>117743.4</v>
      </c>
      <c r="H513" s="19" t="n">
        <f aca="false">H514+H523+H520+H517</f>
        <v>79459.8</v>
      </c>
    </row>
    <row r="514" customFormat="false" ht="30" hidden="false" customHeight="false" outlineLevel="0" collapsed="false">
      <c r="A514" s="29" t="s">
        <v>429</v>
      </c>
      <c r="B514" s="18" t="s">
        <v>235</v>
      </c>
      <c r="C514" s="18" t="s">
        <v>17</v>
      </c>
      <c r="D514" s="21" t="s">
        <v>430</v>
      </c>
      <c r="E514" s="18"/>
      <c r="F514" s="19" t="n">
        <f aca="false">F515</f>
        <v>100900</v>
      </c>
      <c r="G514" s="19" t="n">
        <f aca="false">G515</f>
        <v>0</v>
      </c>
      <c r="H514" s="19" t="n">
        <f aca="false">H515</f>
        <v>79271.4</v>
      </c>
    </row>
    <row r="515" customFormat="false" ht="30" hidden="false" customHeight="false" outlineLevel="0" collapsed="false">
      <c r="A515" s="23" t="s">
        <v>30</v>
      </c>
      <c r="B515" s="18" t="s">
        <v>235</v>
      </c>
      <c r="C515" s="18" t="s">
        <v>17</v>
      </c>
      <c r="D515" s="21" t="s">
        <v>430</v>
      </c>
      <c r="E515" s="18" t="s">
        <v>31</v>
      </c>
      <c r="F515" s="19" t="n">
        <f aca="false">F516</f>
        <v>100900</v>
      </c>
      <c r="G515" s="19" t="n">
        <f aca="false">G516</f>
        <v>0</v>
      </c>
      <c r="H515" s="19" t="n">
        <f aca="false">H516</f>
        <v>79271.4</v>
      </c>
    </row>
    <row r="516" customFormat="false" ht="30" hidden="false" customHeight="false" outlineLevel="0" collapsed="false">
      <c r="A516" s="23" t="s">
        <v>32</v>
      </c>
      <c r="B516" s="18" t="s">
        <v>235</v>
      </c>
      <c r="C516" s="18" t="s">
        <v>17</v>
      </c>
      <c r="D516" s="21" t="s">
        <v>430</v>
      </c>
      <c r="E516" s="18" t="s">
        <v>33</v>
      </c>
      <c r="F516" s="19" t="n">
        <f aca="false">Ведомственная!G494</f>
        <v>100900</v>
      </c>
      <c r="G516" s="19" t="n">
        <f aca="false">Ведомственная!H494</f>
        <v>0</v>
      </c>
      <c r="H516" s="19" t="n">
        <f aca="false">Ведомственная!I494</f>
        <v>79271.4</v>
      </c>
    </row>
    <row r="517" customFormat="false" ht="45" hidden="false" customHeight="false" outlineLevel="0" collapsed="false">
      <c r="A517" s="23" t="s">
        <v>431</v>
      </c>
      <c r="B517" s="18" t="s">
        <v>235</v>
      </c>
      <c r="C517" s="18" t="s">
        <v>17</v>
      </c>
      <c r="D517" s="21" t="s">
        <v>432</v>
      </c>
      <c r="E517" s="18"/>
      <c r="F517" s="19" t="n">
        <f aca="false">F518</f>
        <v>0</v>
      </c>
      <c r="G517" s="19" t="n">
        <f aca="false">G518</f>
        <v>117731.8</v>
      </c>
      <c r="H517" s="19" t="n">
        <f aca="false">H518</f>
        <v>0</v>
      </c>
    </row>
    <row r="518" customFormat="false" ht="30" hidden="false" customHeight="false" outlineLevel="0" collapsed="false">
      <c r="A518" s="23" t="s">
        <v>30</v>
      </c>
      <c r="B518" s="18" t="s">
        <v>235</v>
      </c>
      <c r="C518" s="18" t="s">
        <v>17</v>
      </c>
      <c r="D518" s="21" t="s">
        <v>432</v>
      </c>
      <c r="E518" s="18" t="s">
        <v>31</v>
      </c>
      <c r="F518" s="19" t="n">
        <f aca="false">F519</f>
        <v>0</v>
      </c>
      <c r="G518" s="19" t="n">
        <f aca="false">G519</f>
        <v>117731.8</v>
      </c>
      <c r="H518" s="19" t="n">
        <f aca="false">H519</f>
        <v>0</v>
      </c>
    </row>
    <row r="519" customFormat="false" ht="30" hidden="false" customHeight="false" outlineLevel="0" collapsed="false">
      <c r="A519" s="23" t="s">
        <v>32</v>
      </c>
      <c r="B519" s="18" t="s">
        <v>235</v>
      </c>
      <c r="C519" s="18" t="s">
        <v>17</v>
      </c>
      <c r="D519" s="21" t="s">
        <v>432</v>
      </c>
      <c r="E519" s="18" t="s">
        <v>33</v>
      </c>
      <c r="F519" s="19" t="n">
        <f aca="false">Ведомственная!G497</f>
        <v>0</v>
      </c>
      <c r="G519" s="19" t="n">
        <f aca="false">Ведомственная!H497</f>
        <v>117731.8</v>
      </c>
      <c r="H519" s="19" t="n">
        <f aca="false">Ведомственная!I497</f>
        <v>0</v>
      </c>
    </row>
    <row r="520" customFormat="false" ht="30" hidden="false" customHeight="false" outlineLevel="0" collapsed="false">
      <c r="A520" s="23" t="s">
        <v>433</v>
      </c>
      <c r="B520" s="18" t="s">
        <v>235</v>
      </c>
      <c r="C520" s="18" t="s">
        <v>17</v>
      </c>
      <c r="D520" s="21" t="s">
        <v>434</v>
      </c>
      <c r="E520" s="18"/>
      <c r="F520" s="19" t="n">
        <f aca="false">F521</f>
        <v>15353.5</v>
      </c>
      <c r="G520" s="19" t="n">
        <f aca="false">G521</f>
        <v>11.6</v>
      </c>
      <c r="H520" s="19" t="n">
        <f aca="false">H521</f>
        <v>188.4</v>
      </c>
    </row>
    <row r="521" customFormat="false" ht="30" hidden="false" customHeight="false" outlineLevel="0" collapsed="false">
      <c r="A521" s="23" t="s">
        <v>119</v>
      </c>
      <c r="B521" s="18" t="s">
        <v>235</v>
      </c>
      <c r="C521" s="18" t="s">
        <v>17</v>
      </c>
      <c r="D521" s="21" t="s">
        <v>434</v>
      </c>
      <c r="E521" s="18" t="s">
        <v>120</v>
      </c>
      <c r="F521" s="19" t="n">
        <f aca="false">F522</f>
        <v>15353.5</v>
      </c>
      <c r="G521" s="19" t="n">
        <f aca="false">G522</f>
        <v>11.6</v>
      </c>
      <c r="H521" s="19" t="n">
        <f aca="false">H522</f>
        <v>188.4</v>
      </c>
    </row>
    <row r="522" customFormat="false" ht="15" hidden="false" customHeight="false" outlineLevel="0" collapsed="false">
      <c r="A522" s="23" t="s">
        <v>121</v>
      </c>
      <c r="B522" s="18" t="s">
        <v>235</v>
      </c>
      <c r="C522" s="18" t="s">
        <v>17</v>
      </c>
      <c r="D522" s="21" t="s">
        <v>434</v>
      </c>
      <c r="E522" s="18" t="s">
        <v>122</v>
      </c>
      <c r="F522" s="19" t="n">
        <f aca="false">Ведомственная!G500</f>
        <v>15353.5</v>
      </c>
      <c r="G522" s="19" t="n">
        <f aca="false">Ведомственная!H500</f>
        <v>11.6</v>
      </c>
      <c r="H522" s="19" t="n">
        <f aca="false">Ведомственная!I500</f>
        <v>188.4</v>
      </c>
    </row>
    <row r="523" customFormat="false" ht="30" hidden="false" customHeight="false" outlineLevel="0" collapsed="false">
      <c r="A523" s="23" t="s">
        <v>435</v>
      </c>
      <c r="B523" s="18" t="s">
        <v>235</v>
      </c>
      <c r="C523" s="18" t="s">
        <v>17</v>
      </c>
      <c r="D523" s="21" t="s">
        <v>436</v>
      </c>
      <c r="E523" s="18"/>
      <c r="F523" s="19" t="n">
        <f aca="false">F524</f>
        <v>9754.9</v>
      </c>
      <c r="G523" s="19" t="n">
        <f aca="false">G524</f>
        <v>0</v>
      </c>
      <c r="H523" s="19" t="n">
        <f aca="false">H524</f>
        <v>0</v>
      </c>
    </row>
    <row r="524" customFormat="false" ht="30" hidden="false" customHeight="false" outlineLevel="0" collapsed="false">
      <c r="A524" s="23" t="s">
        <v>30</v>
      </c>
      <c r="B524" s="18" t="s">
        <v>235</v>
      </c>
      <c r="C524" s="18" t="s">
        <v>17</v>
      </c>
      <c r="D524" s="21" t="s">
        <v>436</v>
      </c>
      <c r="E524" s="18" t="s">
        <v>31</v>
      </c>
      <c r="F524" s="19" t="n">
        <f aca="false">F525</f>
        <v>9754.9</v>
      </c>
      <c r="G524" s="19" t="n">
        <f aca="false">G525</f>
        <v>0</v>
      </c>
      <c r="H524" s="19" t="n">
        <f aca="false">H525</f>
        <v>0</v>
      </c>
    </row>
    <row r="525" customFormat="false" ht="30" hidden="false" customHeight="false" outlineLevel="0" collapsed="false">
      <c r="A525" s="23" t="s">
        <v>32</v>
      </c>
      <c r="B525" s="18" t="s">
        <v>235</v>
      </c>
      <c r="C525" s="18" t="s">
        <v>17</v>
      </c>
      <c r="D525" s="21" t="s">
        <v>436</v>
      </c>
      <c r="E525" s="18" t="s">
        <v>33</v>
      </c>
      <c r="F525" s="19" t="n">
        <f aca="false">Ведомственная!G503</f>
        <v>9754.9</v>
      </c>
      <c r="G525" s="19" t="n">
        <f aca="false">Ведомственная!H503</f>
        <v>0</v>
      </c>
      <c r="H525" s="19" t="n">
        <f aca="false">Ведомственная!I503</f>
        <v>0</v>
      </c>
    </row>
    <row r="526" customFormat="false" ht="15" hidden="false" customHeight="false" outlineLevel="0" collapsed="false">
      <c r="A526" s="20" t="s">
        <v>292</v>
      </c>
      <c r="B526" s="18" t="s">
        <v>235</v>
      </c>
      <c r="C526" s="18" t="s">
        <v>17</v>
      </c>
      <c r="D526" s="21" t="s">
        <v>293</v>
      </c>
      <c r="E526" s="24"/>
      <c r="F526" s="19" t="n">
        <f aca="false">F527</f>
        <v>38740.3</v>
      </c>
      <c r="G526" s="19" t="n">
        <f aca="false">G527</f>
        <v>29130.5</v>
      </c>
      <c r="H526" s="19" t="n">
        <f aca="false">H527</f>
        <v>35801.1</v>
      </c>
    </row>
    <row r="527" customFormat="false" ht="30" hidden="false" customHeight="false" outlineLevel="0" collapsed="false">
      <c r="A527" s="29" t="s">
        <v>294</v>
      </c>
      <c r="B527" s="18" t="s">
        <v>235</v>
      </c>
      <c r="C527" s="18" t="s">
        <v>17</v>
      </c>
      <c r="D527" s="21" t="s">
        <v>295</v>
      </c>
      <c r="E527" s="24"/>
      <c r="F527" s="19" t="n">
        <f aca="false">F528+F531+F534+F537</f>
        <v>38740.3</v>
      </c>
      <c r="G527" s="19" t="n">
        <f aca="false">G528+G531+G534+G537</f>
        <v>29130.5</v>
      </c>
      <c r="H527" s="19" t="n">
        <f aca="false">H528+H531+H534+H537</f>
        <v>35801.1</v>
      </c>
    </row>
    <row r="528" customFormat="false" ht="15" hidden="false" customHeight="false" outlineLevel="0" collapsed="false">
      <c r="A528" s="29" t="s">
        <v>437</v>
      </c>
      <c r="B528" s="18" t="s">
        <v>235</v>
      </c>
      <c r="C528" s="18" t="s">
        <v>17</v>
      </c>
      <c r="D528" s="21" t="s">
        <v>438</v>
      </c>
      <c r="E528" s="24"/>
      <c r="F528" s="19" t="n">
        <f aca="false">F529</f>
        <v>8256.7</v>
      </c>
      <c r="G528" s="19" t="n">
        <f aca="false">G529</f>
        <v>7190.5</v>
      </c>
      <c r="H528" s="19" t="n">
        <f aca="false">H529</f>
        <v>7190.5</v>
      </c>
    </row>
    <row r="529" customFormat="false" ht="30" hidden="false" customHeight="false" outlineLevel="0" collapsed="false">
      <c r="A529" s="23" t="s">
        <v>119</v>
      </c>
      <c r="B529" s="18" t="s">
        <v>235</v>
      </c>
      <c r="C529" s="18" t="s">
        <v>17</v>
      </c>
      <c r="D529" s="21" t="s">
        <v>438</v>
      </c>
      <c r="E529" s="18" t="s">
        <v>120</v>
      </c>
      <c r="F529" s="19" t="n">
        <f aca="false">F530</f>
        <v>8256.7</v>
      </c>
      <c r="G529" s="19" t="n">
        <f aca="false">G530</f>
        <v>7190.5</v>
      </c>
      <c r="H529" s="19" t="n">
        <f aca="false">H530</f>
        <v>7190.5</v>
      </c>
    </row>
    <row r="530" customFormat="false" ht="15" hidden="false" customHeight="false" outlineLevel="0" collapsed="false">
      <c r="A530" s="23" t="s">
        <v>121</v>
      </c>
      <c r="B530" s="18" t="s">
        <v>235</v>
      </c>
      <c r="C530" s="18" t="s">
        <v>17</v>
      </c>
      <c r="D530" s="21" t="s">
        <v>438</v>
      </c>
      <c r="E530" s="18" t="s">
        <v>122</v>
      </c>
      <c r="F530" s="19" t="n">
        <f aca="false">Ведомственная!G508</f>
        <v>8256.7</v>
      </c>
      <c r="G530" s="19" t="n">
        <f aca="false">Ведомственная!H508</f>
        <v>7190.5</v>
      </c>
      <c r="H530" s="19" t="n">
        <f aca="false">Ведомственная!I508</f>
        <v>7190.5</v>
      </c>
    </row>
    <row r="531" customFormat="false" ht="30" hidden="false" customHeight="false" outlineLevel="0" collapsed="false">
      <c r="A531" s="23" t="s">
        <v>439</v>
      </c>
      <c r="B531" s="18" t="s">
        <v>235</v>
      </c>
      <c r="C531" s="18" t="s">
        <v>17</v>
      </c>
      <c r="D531" s="21" t="s">
        <v>440</v>
      </c>
      <c r="E531" s="18"/>
      <c r="F531" s="19" t="n">
        <f aca="false">F532</f>
        <v>10500</v>
      </c>
      <c r="G531" s="19" t="n">
        <f aca="false">G532</f>
        <v>9200</v>
      </c>
      <c r="H531" s="19" t="n">
        <f aca="false">H532</f>
        <v>9500</v>
      </c>
    </row>
    <row r="532" customFormat="false" ht="30" hidden="false" customHeight="false" outlineLevel="0" collapsed="false">
      <c r="A532" s="23" t="s">
        <v>119</v>
      </c>
      <c r="B532" s="18" t="s">
        <v>235</v>
      </c>
      <c r="C532" s="18" t="s">
        <v>17</v>
      </c>
      <c r="D532" s="21" t="s">
        <v>440</v>
      </c>
      <c r="E532" s="18" t="s">
        <v>120</v>
      </c>
      <c r="F532" s="19" t="n">
        <f aca="false">F533</f>
        <v>10500</v>
      </c>
      <c r="G532" s="19" t="n">
        <f aca="false">G533</f>
        <v>9200</v>
      </c>
      <c r="H532" s="19" t="n">
        <f aca="false">H533</f>
        <v>9500</v>
      </c>
    </row>
    <row r="533" customFormat="false" ht="15" hidden="false" customHeight="false" outlineLevel="0" collapsed="false">
      <c r="A533" s="23" t="s">
        <v>121</v>
      </c>
      <c r="B533" s="18" t="s">
        <v>235</v>
      </c>
      <c r="C533" s="18" t="s">
        <v>17</v>
      </c>
      <c r="D533" s="21" t="s">
        <v>440</v>
      </c>
      <c r="E533" s="18" t="s">
        <v>122</v>
      </c>
      <c r="F533" s="19" t="n">
        <f aca="false">Ведомственная!G511</f>
        <v>10500</v>
      </c>
      <c r="G533" s="19" t="n">
        <f aca="false">Ведомственная!H511</f>
        <v>9200</v>
      </c>
      <c r="H533" s="19" t="n">
        <f aca="false">Ведомственная!I511</f>
        <v>9500</v>
      </c>
    </row>
    <row r="534" customFormat="false" ht="30" hidden="false" customHeight="false" outlineLevel="0" collapsed="false">
      <c r="A534" s="23" t="s">
        <v>441</v>
      </c>
      <c r="B534" s="18" t="s">
        <v>235</v>
      </c>
      <c r="C534" s="18" t="s">
        <v>17</v>
      </c>
      <c r="D534" s="21" t="s">
        <v>442</v>
      </c>
      <c r="E534" s="18"/>
      <c r="F534" s="19" t="n">
        <f aca="false">F535</f>
        <v>18763.6</v>
      </c>
      <c r="G534" s="19" t="n">
        <f aca="false">G535</f>
        <v>10648</v>
      </c>
      <c r="H534" s="19" t="n">
        <f aca="false">H535</f>
        <v>17304</v>
      </c>
    </row>
    <row r="535" customFormat="false" ht="30" hidden="false" customHeight="false" outlineLevel="0" collapsed="false">
      <c r="A535" s="23" t="s">
        <v>119</v>
      </c>
      <c r="B535" s="18" t="s">
        <v>235</v>
      </c>
      <c r="C535" s="18" t="s">
        <v>17</v>
      </c>
      <c r="D535" s="21" t="s">
        <v>442</v>
      </c>
      <c r="E535" s="18" t="s">
        <v>120</v>
      </c>
      <c r="F535" s="19" t="n">
        <f aca="false">F536</f>
        <v>18763.6</v>
      </c>
      <c r="G535" s="19" t="n">
        <f aca="false">G536</f>
        <v>10648</v>
      </c>
      <c r="H535" s="19" t="n">
        <f aca="false">H536</f>
        <v>17304</v>
      </c>
    </row>
    <row r="536" customFormat="false" ht="15" hidden="false" customHeight="false" outlineLevel="0" collapsed="false">
      <c r="A536" s="23" t="s">
        <v>121</v>
      </c>
      <c r="B536" s="18" t="s">
        <v>235</v>
      </c>
      <c r="C536" s="18" t="s">
        <v>17</v>
      </c>
      <c r="D536" s="21" t="s">
        <v>442</v>
      </c>
      <c r="E536" s="18" t="s">
        <v>122</v>
      </c>
      <c r="F536" s="19" t="n">
        <f aca="false">Ведомственная!G514</f>
        <v>18763.6</v>
      </c>
      <c r="G536" s="19" t="n">
        <f aca="false">Ведомственная!H514</f>
        <v>10648</v>
      </c>
      <c r="H536" s="19" t="n">
        <f aca="false">Ведомственная!I514</f>
        <v>17304</v>
      </c>
    </row>
    <row r="537" customFormat="false" ht="30" hidden="false" customHeight="false" outlineLevel="0" collapsed="false">
      <c r="A537" s="29" t="s">
        <v>443</v>
      </c>
      <c r="B537" s="18" t="s">
        <v>235</v>
      </c>
      <c r="C537" s="18" t="s">
        <v>17</v>
      </c>
      <c r="D537" s="21" t="s">
        <v>444</v>
      </c>
      <c r="E537" s="24"/>
      <c r="F537" s="19" t="n">
        <f aca="false">F538</f>
        <v>1220</v>
      </c>
      <c r="G537" s="19" t="n">
        <f aca="false">G538</f>
        <v>2092</v>
      </c>
      <c r="H537" s="19" t="n">
        <f aca="false">H538</f>
        <v>1806.6</v>
      </c>
    </row>
    <row r="538" customFormat="false" ht="30" hidden="false" customHeight="false" outlineLevel="0" collapsed="false">
      <c r="A538" s="23" t="s">
        <v>119</v>
      </c>
      <c r="B538" s="18" t="s">
        <v>235</v>
      </c>
      <c r="C538" s="18" t="s">
        <v>17</v>
      </c>
      <c r="D538" s="21" t="s">
        <v>444</v>
      </c>
      <c r="E538" s="18" t="s">
        <v>120</v>
      </c>
      <c r="F538" s="19" t="n">
        <f aca="false">F539</f>
        <v>1220</v>
      </c>
      <c r="G538" s="19" t="n">
        <f aca="false">G539</f>
        <v>2092</v>
      </c>
      <c r="H538" s="19" t="n">
        <f aca="false">H539</f>
        <v>1806.6</v>
      </c>
    </row>
    <row r="539" customFormat="false" ht="15" hidden="false" customHeight="false" outlineLevel="0" collapsed="false">
      <c r="A539" s="23" t="s">
        <v>121</v>
      </c>
      <c r="B539" s="18" t="s">
        <v>235</v>
      </c>
      <c r="C539" s="18" t="s">
        <v>17</v>
      </c>
      <c r="D539" s="21" t="s">
        <v>444</v>
      </c>
      <c r="E539" s="18" t="s">
        <v>122</v>
      </c>
      <c r="F539" s="19" t="n">
        <f aca="false">Ведомственная!G517</f>
        <v>1220</v>
      </c>
      <c r="G539" s="19" t="n">
        <f aca="false">Ведомственная!H517</f>
        <v>2092</v>
      </c>
      <c r="H539" s="19" t="n">
        <f aca="false">Ведомственная!I517</f>
        <v>1806.6</v>
      </c>
    </row>
    <row r="540" customFormat="false" ht="15" hidden="false" customHeight="false" outlineLevel="0" collapsed="false">
      <c r="A540" s="23" t="s">
        <v>445</v>
      </c>
      <c r="B540" s="18" t="s">
        <v>235</v>
      </c>
      <c r="C540" s="18" t="s">
        <v>235</v>
      </c>
      <c r="D540" s="18"/>
      <c r="E540" s="18"/>
      <c r="F540" s="19" t="n">
        <f aca="false">F551+F559+F541</f>
        <v>65009.6</v>
      </c>
      <c r="G540" s="19" t="n">
        <f aca="false">G551+G559+G541</f>
        <v>63309.9</v>
      </c>
      <c r="H540" s="19" t="n">
        <f aca="false">H551+H559+H541</f>
        <v>63314.6</v>
      </c>
    </row>
    <row r="541" customFormat="false" ht="30" hidden="false" customHeight="false" outlineLevel="0" collapsed="false">
      <c r="A541" s="20" t="s">
        <v>111</v>
      </c>
      <c r="B541" s="18" t="s">
        <v>235</v>
      </c>
      <c r="C541" s="18" t="s">
        <v>235</v>
      </c>
      <c r="D541" s="21" t="s">
        <v>112</v>
      </c>
      <c r="E541" s="18"/>
      <c r="F541" s="19" t="n">
        <f aca="false">F542</f>
        <v>9118.3</v>
      </c>
      <c r="G541" s="19" t="n">
        <f aca="false">G542</f>
        <v>9122.9</v>
      </c>
      <c r="H541" s="19" t="n">
        <f aca="false">H542</f>
        <v>9127.6</v>
      </c>
    </row>
    <row r="542" customFormat="false" ht="30" hidden="false" customHeight="false" outlineLevel="0" collapsed="false">
      <c r="A542" s="20" t="s">
        <v>113</v>
      </c>
      <c r="B542" s="18" t="s">
        <v>235</v>
      </c>
      <c r="C542" s="18" t="s">
        <v>235</v>
      </c>
      <c r="D542" s="21" t="s">
        <v>114</v>
      </c>
      <c r="E542" s="18"/>
      <c r="F542" s="19" t="n">
        <f aca="false">F543</f>
        <v>9118.3</v>
      </c>
      <c r="G542" s="19" t="n">
        <f aca="false">G543</f>
        <v>9122.9</v>
      </c>
      <c r="H542" s="19" t="n">
        <f aca="false">H543</f>
        <v>9127.6</v>
      </c>
    </row>
    <row r="543" customFormat="false" ht="30" hidden="false" customHeight="false" outlineLevel="0" collapsed="false">
      <c r="A543" s="20" t="s">
        <v>319</v>
      </c>
      <c r="B543" s="18" t="s">
        <v>235</v>
      </c>
      <c r="C543" s="18" t="s">
        <v>235</v>
      </c>
      <c r="D543" s="21" t="s">
        <v>320</v>
      </c>
      <c r="E543" s="18"/>
      <c r="F543" s="19" t="n">
        <f aca="false">F544</f>
        <v>9118.3</v>
      </c>
      <c r="G543" s="19" t="n">
        <f aca="false">G544</f>
        <v>9122.9</v>
      </c>
      <c r="H543" s="19" t="n">
        <f aca="false">H544</f>
        <v>9127.6</v>
      </c>
    </row>
    <row r="544" customFormat="false" ht="30" hidden="false" customHeight="false" outlineLevel="0" collapsed="false">
      <c r="A544" s="29" t="s">
        <v>446</v>
      </c>
      <c r="B544" s="18" t="s">
        <v>235</v>
      </c>
      <c r="C544" s="18" t="s">
        <v>235</v>
      </c>
      <c r="D544" s="40" t="s">
        <v>447</v>
      </c>
      <c r="E544" s="24"/>
      <c r="F544" s="19" t="n">
        <f aca="false">F545+F547+F549</f>
        <v>9118.3</v>
      </c>
      <c r="G544" s="19" t="n">
        <f aca="false">G545+G547+G549</f>
        <v>9122.9</v>
      </c>
      <c r="H544" s="19" t="n">
        <f aca="false">H545+H547+H549</f>
        <v>9127.6</v>
      </c>
    </row>
    <row r="545" customFormat="false" ht="60" hidden="false" customHeight="false" outlineLevel="0" collapsed="false">
      <c r="A545" s="25" t="s">
        <v>22</v>
      </c>
      <c r="B545" s="18" t="s">
        <v>235</v>
      </c>
      <c r="C545" s="18" t="s">
        <v>235</v>
      </c>
      <c r="D545" s="40" t="s">
        <v>447</v>
      </c>
      <c r="E545" s="18" t="s">
        <v>23</v>
      </c>
      <c r="F545" s="19" t="n">
        <f aca="false">F546</f>
        <v>8664.7</v>
      </c>
      <c r="G545" s="19" t="n">
        <f aca="false">G546</f>
        <v>8664.7</v>
      </c>
      <c r="H545" s="19" t="n">
        <f aca="false">H546</f>
        <v>8664.7</v>
      </c>
    </row>
    <row r="546" customFormat="false" ht="15" hidden="false" customHeight="false" outlineLevel="0" collapsed="false">
      <c r="A546" s="25" t="s">
        <v>104</v>
      </c>
      <c r="B546" s="18" t="s">
        <v>235</v>
      </c>
      <c r="C546" s="18" t="s">
        <v>235</v>
      </c>
      <c r="D546" s="40" t="s">
        <v>447</v>
      </c>
      <c r="E546" s="18" t="s">
        <v>13</v>
      </c>
      <c r="F546" s="19" t="n">
        <f aca="false">Ведомственная!G524</f>
        <v>8664.7</v>
      </c>
      <c r="G546" s="19" t="n">
        <f aca="false">Ведомственная!H524</f>
        <v>8664.7</v>
      </c>
      <c r="H546" s="19" t="n">
        <f aca="false">Ведомственная!I524</f>
        <v>8664.7</v>
      </c>
    </row>
    <row r="547" customFormat="false" ht="30" hidden="false" customHeight="false" outlineLevel="0" collapsed="false">
      <c r="A547" s="23" t="s">
        <v>30</v>
      </c>
      <c r="B547" s="18" t="s">
        <v>235</v>
      </c>
      <c r="C547" s="18" t="s">
        <v>235</v>
      </c>
      <c r="D547" s="40" t="s">
        <v>447</v>
      </c>
      <c r="E547" s="18" t="s">
        <v>31</v>
      </c>
      <c r="F547" s="19" t="n">
        <f aca="false">F548</f>
        <v>452.8</v>
      </c>
      <c r="G547" s="19" t="n">
        <f aca="false">G548</f>
        <v>457.4</v>
      </c>
      <c r="H547" s="19" t="n">
        <f aca="false">H548</f>
        <v>462.1</v>
      </c>
    </row>
    <row r="548" customFormat="false" ht="30" hidden="false" customHeight="false" outlineLevel="0" collapsed="false">
      <c r="A548" s="23" t="s">
        <v>32</v>
      </c>
      <c r="B548" s="18" t="s">
        <v>235</v>
      </c>
      <c r="C548" s="18" t="s">
        <v>235</v>
      </c>
      <c r="D548" s="40" t="s">
        <v>447</v>
      </c>
      <c r="E548" s="18" t="s">
        <v>33</v>
      </c>
      <c r="F548" s="19" t="n">
        <f aca="false">Ведомственная!G526</f>
        <v>452.8</v>
      </c>
      <c r="G548" s="19" t="n">
        <f aca="false">Ведомственная!H526</f>
        <v>457.4</v>
      </c>
      <c r="H548" s="19" t="n">
        <f aca="false">Ведомственная!I526</f>
        <v>462.1</v>
      </c>
    </row>
    <row r="549" customFormat="false" ht="15" hidden="false" customHeight="false" outlineLevel="0" collapsed="false">
      <c r="A549" s="23" t="s">
        <v>58</v>
      </c>
      <c r="B549" s="18" t="s">
        <v>235</v>
      </c>
      <c r="C549" s="18" t="s">
        <v>235</v>
      </c>
      <c r="D549" s="40" t="s">
        <v>447</v>
      </c>
      <c r="E549" s="18" t="s">
        <v>59</v>
      </c>
      <c r="F549" s="19" t="n">
        <f aca="false">F550</f>
        <v>0.8</v>
      </c>
      <c r="G549" s="19" t="n">
        <f aca="false">G550</f>
        <v>0.8</v>
      </c>
      <c r="H549" s="19" t="n">
        <f aca="false">H550</f>
        <v>0.8</v>
      </c>
    </row>
    <row r="550" customFormat="false" ht="15" hidden="false" customHeight="false" outlineLevel="0" collapsed="false">
      <c r="A550" s="25" t="s">
        <v>62</v>
      </c>
      <c r="B550" s="18" t="s">
        <v>235</v>
      </c>
      <c r="C550" s="18" t="s">
        <v>235</v>
      </c>
      <c r="D550" s="40" t="s">
        <v>447</v>
      </c>
      <c r="E550" s="18" t="s">
        <v>63</v>
      </c>
      <c r="F550" s="19" t="n">
        <f aca="false">Ведомственная!G528</f>
        <v>0.8</v>
      </c>
      <c r="G550" s="19" t="n">
        <f aca="false">Ведомственная!H528</f>
        <v>0.8</v>
      </c>
      <c r="H550" s="19" t="n">
        <f aca="false">Ведомственная!I528</f>
        <v>0.8</v>
      </c>
    </row>
    <row r="551" customFormat="false" ht="30" hidden="false" customHeight="false" outlineLevel="0" collapsed="false">
      <c r="A551" s="20" t="s">
        <v>373</v>
      </c>
      <c r="B551" s="18" t="s">
        <v>235</v>
      </c>
      <c r="C551" s="18" t="s">
        <v>235</v>
      </c>
      <c r="D551" s="21" t="s">
        <v>374</v>
      </c>
      <c r="E551" s="18"/>
      <c r="F551" s="19" t="n">
        <f aca="false">F552</f>
        <v>662</v>
      </c>
      <c r="G551" s="19" t="n">
        <f aca="false">G552</f>
        <v>662</v>
      </c>
      <c r="H551" s="19" t="n">
        <f aca="false">H552</f>
        <v>662</v>
      </c>
    </row>
    <row r="552" customFormat="false" ht="15" hidden="false" customHeight="false" outlineLevel="0" collapsed="false">
      <c r="A552" s="20" t="s">
        <v>125</v>
      </c>
      <c r="B552" s="18" t="s">
        <v>235</v>
      </c>
      <c r="C552" s="18" t="s">
        <v>235</v>
      </c>
      <c r="D552" s="21" t="s">
        <v>448</v>
      </c>
      <c r="E552" s="18"/>
      <c r="F552" s="19" t="n">
        <f aca="false">F553</f>
        <v>662</v>
      </c>
      <c r="G552" s="19" t="n">
        <f aca="false">G553</f>
        <v>662</v>
      </c>
      <c r="H552" s="19" t="n">
        <f aca="false">H553</f>
        <v>662</v>
      </c>
    </row>
    <row r="553" customFormat="false" ht="30" hidden="false" customHeight="false" outlineLevel="0" collapsed="false">
      <c r="A553" s="29" t="s">
        <v>449</v>
      </c>
      <c r="B553" s="18" t="s">
        <v>235</v>
      </c>
      <c r="C553" s="18" t="s">
        <v>235</v>
      </c>
      <c r="D553" s="21" t="s">
        <v>450</v>
      </c>
      <c r="E553" s="18"/>
      <c r="F553" s="19" t="n">
        <f aca="false">F554</f>
        <v>662</v>
      </c>
      <c r="G553" s="19" t="n">
        <f aca="false">G554</f>
        <v>662</v>
      </c>
      <c r="H553" s="19" t="n">
        <f aca="false">H554</f>
        <v>662</v>
      </c>
    </row>
    <row r="554" customFormat="false" ht="45" hidden="false" customHeight="false" outlineLevel="0" collapsed="false">
      <c r="A554" s="29" t="s">
        <v>451</v>
      </c>
      <c r="B554" s="18" t="s">
        <v>235</v>
      </c>
      <c r="C554" s="18" t="s">
        <v>235</v>
      </c>
      <c r="D554" s="21" t="s">
        <v>452</v>
      </c>
      <c r="E554" s="18"/>
      <c r="F554" s="19" t="n">
        <f aca="false">F555+F557</f>
        <v>662</v>
      </c>
      <c r="G554" s="19" t="n">
        <f aca="false">G555+G557</f>
        <v>662</v>
      </c>
      <c r="H554" s="19" t="n">
        <f aca="false">H555+H557</f>
        <v>662</v>
      </c>
    </row>
    <row r="555" customFormat="false" ht="60" hidden="false" customHeight="false" outlineLevel="0" collapsed="false">
      <c r="A555" s="23" t="s">
        <v>22</v>
      </c>
      <c r="B555" s="18" t="s">
        <v>235</v>
      </c>
      <c r="C555" s="18" t="s">
        <v>235</v>
      </c>
      <c r="D555" s="21" t="s">
        <v>452</v>
      </c>
      <c r="E555" s="18" t="s">
        <v>23</v>
      </c>
      <c r="F555" s="19" t="n">
        <f aca="false">F556</f>
        <v>609.5</v>
      </c>
      <c r="G555" s="19" t="n">
        <f aca="false">G556</f>
        <v>609.5</v>
      </c>
      <c r="H555" s="19" t="n">
        <f aca="false">H556</f>
        <v>609.5</v>
      </c>
    </row>
    <row r="556" customFormat="false" ht="30" hidden="false" customHeight="false" outlineLevel="0" collapsed="false">
      <c r="A556" s="23" t="s">
        <v>24</v>
      </c>
      <c r="B556" s="18" t="s">
        <v>235</v>
      </c>
      <c r="C556" s="18" t="s">
        <v>235</v>
      </c>
      <c r="D556" s="21" t="s">
        <v>452</v>
      </c>
      <c r="E556" s="18" t="s">
        <v>25</v>
      </c>
      <c r="F556" s="19" t="n">
        <f aca="false">Ведомственная!G534</f>
        <v>609.5</v>
      </c>
      <c r="G556" s="19" t="n">
        <f aca="false">Ведомственная!H534</f>
        <v>609.5</v>
      </c>
      <c r="H556" s="19" t="n">
        <f aca="false">Ведомственная!I534</f>
        <v>609.5</v>
      </c>
    </row>
    <row r="557" customFormat="false" ht="30" hidden="false" customHeight="false" outlineLevel="0" collapsed="false">
      <c r="A557" s="23" t="s">
        <v>30</v>
      </c>
      <c r="B557" s="18" t="s">
        <v>235</v>
      </c>
      <c r="C557" s="18" t="s">
        <v>235</v>
      </c>
      <c r="D557" s="21" t="s">
        <v>452</v>
      </c>
      <c r="E557" s="18" t="s">
        <v>31</v>
      </c>
      <c r="F557" s="19" t="n">
        <f aca="false">F558</f>
        <v>52.5</v>
      </c>
      <c r="G557" s="19" t="n">
        <f aca="false">G558</f>
        <v>52.5</v>
      </c>
      <c r="H557" s="19" t="n">
        <f aca="false">H558</f>
        <v>52.5</v>
      </c>
    </row>
    <row r="558" customFormat="false" ht="30" hidden="false" customHeight="false" outlineLevel="0" collapsed="false">
      <c r="A558" s="23" t="s">
        <v>32</v>
      </c>
      <c r="B558" s="18" t="s">
        <v>235</v>
      </c>
      <c r="C558" s="18" t="s">
        <v>235</v>
      </c>
      <c r="D558" s="21" t="s">
        <v>452</v>
      </c>
      <c r="E558" s="18" t="s">
        <v>33</v>
      </c>
      <c r="F558" s="19" t="n">
        <f aca="false">Ведомственная!G536</f>
        <v>52.5</v>
      </c>
      <c r="G558" s="19" t="n">
        <f aca="false">Ведомственная!H536</f>
        <v>52.5</v>
      </c>
      <c r="H558" s="19" t="n">
        <f aca="false">Ведомственная!I536</f>
        <v>52.5</v>
      </c>
    </row>
    <row r="559" customFormat="false" ht="30" hidden="false" customHeight="false" outlineLevel="0" collapsed="false">
      <c r="A559" s="20" t="s">
        <v>276</v>
      </c>
      <c r="B559" s="18" t="s">
        <v>235</v>
      </c>
      <c r="C559" s="18" t="s">
        <v>235</v>
      </c>
      <c r="D559" s="21" t="s">
        <v>277</v>
      </c>
      <c r="E559" s="18"/>
      <c r="F559" s="19" t="n">
        <f aca="false">F560</f>
        <v>55229.3</v>
      </c>
      <c r="G559" s="19" t="n">
        <f aca="false">G560</f>
        <v>53525</v>
      </c>
      <c r="H559" s="19" t="n">
        <f aca="false">H560</f>
        <v>53525</v>
      </c>
    </row>
    <row r="560" customFormat="false" ht="15" hidden="false" customHeight="false" outlineLevel="0" collapsed="false">
      <c r="A560" s="20" t="s">
        <v>292</v>
      </c>
      <c r="B560" s="18" t="s">
        <v>235</v>
      </c>
      <c r="C560" s="18" t="s">
        <v>235</v>
      </c>
      <c r="D560" s="21" t="s">
        <v>293</v>
      </c>
      <c r="E560" s="18"/>
      <c r="F560" s="19" t="n">
        <f aca="false">F561</f>
        <v>55229.3</v>
      </c>
      <c r="G560" s="19" t="n">
        <f aca="false">G561</f>
        <v>53525</v>
      </c>
      <c r="H560" s="19" t="n">
        <f aca="false">H561</f>
        <v>53525</v>
      </c>
    </row>
    <row r="561" customFormat="false" ht="30" hidden="false" customHeight="false" outlineLevel="0" collapsed="false">
      <c r="A561" s="29" t="s">
        <v>294</v>
      </c>
      <c r="B561" s="18" t="s">
        <v>235</v>
      </c>
      <c r="C561" s="18" t="s">
        <v>235</v>
      </c>
      <c r="D561" s="21" t="s">
        <v>295</v>
      </c>
      <c r="E561" s="18"/>
      <c r="F561" s="19" t="n">
        <f aca="false">F562</f>
        <v>55229.3</v>
      </c>
      <c r="G561" s="19" t="n">
        <f aca="false">G562</f>
        <v>53525</v>
      </c>
      <c r="H561" s="19" t="n">
        <f aca="false">H562</f>
        <v>53525</v>
      </c>
    </row>
    <row r="562" customFormat="false" ht="30" hidden="false" customHeight="false" outlineLevel="0" collapsed="false">
      <c r="A562" s="29" t="s">
        <v>453</v>
      </c>
      <c r="B562" s="18" t="s">
        <v>235</v>
      </c>
      <c r="C562" s="18" t="s">
        <v>235</v>
      </c>
      <c r="D562" s="21" t="s">
        <v>454</v>
      </c>
      <c r="E562" s="24"/>
      <c r="F562" s="19" t="n">
        <f aca="false">F563</f>
        <v>55229.3</v>
      </c>
      <c r="G562" s="19" t="n">
        <f aca="false">G563</f>
        <v>53525</v>
      </c>
      <c r="H562" s="19" t="n">
        <f aca="false">H563</f>
        <v>53525</v>
      </c>
    </row>
    <row r="563" customFormat="false" ht="30" hidden="false" customHeight="false" outlineLevel="0" collapsed="false">
      <c r="A563" s="23" t="s">
        <v>119</v>
      </c>
      <c r="B563" s="18" t="s">
        <v>235</v>
      </c>
      <c r="C563" s="18" t="s">
        <v>235</v>
      </c>
      <c r="D563" s="21" t="s">
        <v>454</v>
      </c>
      <c r="E563" s="18" t="s">
        <v>120</v>
      </c>
      <c r="F563" s="19" t="n">
        <f aca="false">F564</f>
        <v>55229.3</v>
      </c>
      <c r="G563" s="19" t="n">
        <f aca="false">G564</f>
        <v>53525</v>
      </c>
      <c r="H563" s="19" t="n">
        <f aca="false">H564</f>
        <v>53525</v>
      </c>
    </row>
    <row r="564" customFormat="false" ht="15" hidden="false" customHeight="false" outlineLevel="0" collapsed="false">
      <c r="A564" s="23" t="s">
        <v>121</v>
      </c>
      <c r="B564" s="18" t="s">
        <v>235</v>
      </c>
      <c r="C564" s="18" t="s">
        <v>235</v>
      </c>
      <c r="D564" s="21" t="s">
        <v>454</v>
      </c>
      <c r="E564" s="18" t="s">
        <v>122</v>
      </c>
      <c r="F564" s="19" t="n">
        <f aca="false">Ведомственная!G542</f>
        <v>55229.3</v>
      </c>
      <c r="G564" s="19" t="n">
        <f aca="false">Ведомственная!H542</f>
        <v>53525</v>
      </c>
      <c r="H564" s="19" t="n">
        <f aca="false">Ведомственная!I542</f>
        <v>53525</v>
      </c>
    </row>
    <row r="565" customFormat="false" ht="15.6" hidden="false" customHeight="false" outlineLevel="0" collapsed="false">
      <c r="A565" s="14" t="s">
        <v>455</v>
      </c>
      <c r="B565" s="15" t="s">
        <v>456</v>
      </c>
      <c r="C565" s="15"/>
      <c r="D565" s="15"/>
      <c r="E565" s="15"/>
      <c r="F565" s="16" t="n">
        <f aca="false">F566</f>
        <v>1325</v>
      </c>
      <c r="G565" s="16" t="n">
        <f aca="false">G566</f>
        <v>1500</v>
      </c>
      <c r="H565" s="16" t="n">
        <f aca="false">H566</f>
        <v>1500</v>
      </c>
    </row>
    <row r="566" customFormat="false" ht="30" hidden="false" customHeight="false" outlineLevel="0" collapsed="false">
      <c r="A566" s="17" t="s">
        <v>457</v>
      </c>
      <c r="B566" s="18" t="s">
        <v>456</v>
      </c>
      <c r="C566" s="18" t="s">
        <v>17</v>
      </c>
      <c r="D566" s="18"/>
      <c r="E566" s="18"/>
      <c r="F566" s="19" t="n">
        <f aca="false">F567</f>
        <v>1325</v>
      </c>
      <c r="G566" s="19" t="n">
        <f aca="false">G567</f>
        <v>1500</v>
      </c>
      <c r="H566" s="19" t="n">
        <f aca="false">H567</f>
        <v>1500</v>
      </c>
    </row>
    <row r="567" customFormat="false" ht="15" hidden="false" customHeight="false" outlineLevel="0" collapsed="false">
      <c r="A567" s="20" t="s">
        <v>458</v>
      </c>
      <c r="B567" s="18" t="s">
        <v>456</v>
      </c>
      <c r="C567" s="18" t="s">
        <v>17</v>
      </c>
      <c r="D567" s="21" t="s">
        <v>459</v>
      </c>
      <c r="E567" s="18"/>
      <c r="F567" s="19" t="n">
        <f aca="false">F568+F582+F577</f>
        <v>1325</v>
      </c>
      <c r="G567" s="19" t="n">
        <f aca="false">G568+G582+G577</f>
        <v>1500</v>
      </c>
      <c r="H567" s="19" t="n">
        <f aca="false">H568+H582+H577</f>
        <v>1500</v>
      </c>
    </row>
    <row r="568" customFormat="false" ht="15" hidden="false" customHeight="false" outlineLevel="0" collapsed="false">
      <c r="A568" s="20" t="s">
        <v>460</v>
      </c>
      <c r="B568" s="18" t="s">
        <v>456</v>
      </c>
      <c r="C568" s="18" t="s">
        <v>17</v>
      </c>
      <c r="D568" s="21" t="s">
        <v>461</v>
      </c>
      <c r="E568" s="18"/>
      <c r="F568" s="19" t="n">
        <f aca="false">F569+F573</f>
        <v>964</v>
      </c>
      <c r="G568" s="19" t="n">
        <f aca="false">G569+G573</f>
        <v>1100</v>
      </c>
      <c r="H568" s="19" t="n">
        <f aca="false">H569+H573</f>
        <v>1100</v>
      </c>
    </row>
    <row r="569" customFormat="false" ht="45" hidden="false" customHeight="false" outlineLevel="0" collapsed="false">
      <c r="A569" s="29" t="s">
        <v>462</v>
      </c>
      <c r="B569" s="18" t="s">
        <v>456</v>
      </c>
      <c r="C569" s="18" t="s">
        <v>17</v>
      </c>
      <c r="D569" s="21" t="s">
        <v>463</v>
      </c>
      <c r="E569" s="18"/>
      <c r="F569" s="19" t="n">
        <f aca="false">F570</f>
        <v>464</v>
      </c>
      <c r="G569" s="19" t="n">
        <f aca="false">G570</f>
        <v>600</v>
      </c>
      <c r="H569" s="19" t="n">
        <f aca="false">H570</f>
        <v>600</v>
      </c>
    </row>
    <row r="570" customFormat="false" ht="30" hidden="false" customHeight="false" outlineLevel="0" collapsed="false">
      <c r="A570" s="27" t="s">
        <v>464</v>
      </c>
      <c r="B570" s="18" t="s">
        <v>456</v>
      </c>
      <c r="C570" s="18" t="s">
        <v>17</v>
      </c>
      <c r="D570" s="21" t="s">
        <v>465</v>
      </c>
      <c r="E570" s="18"/>
      <c r="F570" s="19" t="n">
        <f aca="false">F571</f>
        <v>464</v>
      </c>
      <c r="G570" s="19" t="n">
        <f aca="false">G571</f>
        <v>600</v>
      </c>
      <c r="H570" s="19" t="n">
        <f aca="false">H571</f>
        <v>600</v>
      </c>
    </row>
    <row r="571" customFormat="false" ht="30" hidden="false" customHeight="false" outlineLevel="0" collapsed="false">
      <c r="A571" s="23" t="s">
        <v>30</v>
      </c>
      <c r="B571" s="18" t="s">
        <v>456</v>
      </c>
      <c r="C571" s="18" t="s">
        <v>17</v>
      </c>
      <c r="D571" s="21" t="s">
        <v>465</v>
      </c>
      <c r="E571" s="18" t="s">
        <v>31</v>
      </c>
      <c r="F571" s="19" t="n">
        <f aca="false">F572</f>
        <v>464</v>
      </c>
      <c r="G571" s="19" t="n">
        <f aca="false">G572</f>
        <v>600</v>
      </c>
      <c r="H571" s="19" t="n">
        <f aca="false">H572</f>
        <v>600</v>
      </c>
    </row>
    <row r="572" customFormat="false" ht="30" hidden="false" customHeight="false" outlineLevel="0" collapsed="false">
      <c r="A572" s="23" t="s">
        <v>32</v>
      </c>
      <c r="B572" s="18" t="s">
        <v>456</v>
      </c>
      <c r="C572" s="18" t="s">
        <v>17</v>
      </c>
      <c r="D572" s="21" t="s">
        <v>465</v>
      </c>
      <c r="E572" s="18" t="s">
        <v>33</v>
      </c>
      <c r="F572" s="19" t="n">
        <f aca="false">Ведомственная!G550</f>
        <v>464</v>
      </c>
      <c r="G572" s="19" t="n">
        <f aca="false">Ведомственная!H550</f>
        <v>600</v>
      </c>
      <c r="H572" s="19" t="n">
        <f aca="false">Ведомственная!I550</f>
        <v>600</v>
      </c>
    </row>
    <row r="573" customFormat="false" ht="30" hidden="false" customHeight="false" outlineLevel="0" collapsed="false">
      <c r="A573" s="29" t="s">
        <v>466</v>
      </c>
      <c r="B573" s="18" t="s">
        <v>456</v>
      </c>
      <c r="C573" s="18" t="s">
        <v>17</v>
      </c>
      <c r="D573" s="21" t="s">
        <v>467</v>
      </c>
      <c r="E573" s="18"/>
      <c r="F573" s="19" t="n">
        <f aca="false">F574</f>
        <v>500</v>
      </c>
      <c r="G573" s="19" t="n">
        <f aca="false">G574</f>
        <v>500</v>
      </c>
      <c r="H573" s="19" t="n">
        <f aca="false">H574</f>
        <v>500</v>
      </c>
    </row>
    <row r="574" customFormat="false" ht="30" hidden="false" customHeight="false" outlineLevel="0" collapsed="false">
      <c r="A574" s="27" t="s">
        <v>464</v>
      </c>
      <c r="B574" s="18" t="s">
        <v>456</v>
      </c>
      <c r="C574" s="18" t="s">
        <v>17</v>
      </c>
      <c r="D574" s="21" t="s">
        <v>468</v>
      </c>
      <c r="E574" s="18"/>
      <c r="F574" s="19" t="n">
        <f aca="false">F575</f>
        <v>500</v>
      </c>
      <c r="G574" s="19" t="n">
        <f aca="false">G575</f>
        <v>500</v>
      </c>
      <c r="H574" s="19" t="n">
        <f aca="false">H575</f>
        <v>500</v>
      </c>
    </row>
    <row r="575" customFormat="false" ht="30" hidden="false" customHeight="false" outlineLevel="0" collapsed="false">
      <c r="A575" s="23" t="s">
        <v>119</v>
      </c>
      <c r="B575" s="18" t="s">
        <v>456</v>
      </c>
      <c r="C575" s="18" t="s">
        <v>17</v>
      </c>
      <c r="D575" s="21" t="s">
        <v>468</v>
      </c>
      <c r="E575" s="18" t="s">
        <v>120</v>
      </c>
      <c r="F575" s="19" t="n">
        <f aca="false">F576</f>
        <v>500</v>
      </c>
      <c r="G575" s="19" t="n">
        <f aca="false">G576</f>
        <v>500</v>
      </c>
      <c r="H575" s="19" t="n">
        <f aca="false">H576</f>
        <v>500</v>
      </c>
    </row>
    <row r="576" customFormat="false" ht="15" hidden="false" customHeight="false" outlineLevel="0" collapsed="false">
      <c r="A576" s="23" t="s">
        <v>121</v>
      </c>
      <c r="B576" s="18" t="s">
        <v>456</v>
      </c>
      <c r="C576" s="18" t="s">
        <v>17</v>
      </c>
      <c r="D576" s="21" t="s">
        <v>468</v>
      </c>
      <c r="E576" s="18" t="s">
        <v>122</v>
      </c>
      <c r="F576" s="19" t="n">
        <f aca="false">Ведомственная!G554</f>
        <v>500</v>
      </c>
      <c r="G576" s="19" t="n">
        <f aca="false">Ведомственная!H554</f>
        <v>500</v>
      </c>
      <c r="H576" s="19" t="n">
        <f aca="false">Ведомственная!I554</f>
        <v>500</v>
      </c>
    </row>
    <row r="577" customFormat="false" ht="15" hidden="false" customHeight="false" outlineLevel="0" collapsed="false">
      <c r="A577" s="23" t="s">
        <v>469</v>
      </c>
      <c r="B577" s="18" t="s">
        <v>456</v>
      </c>
      <c r="C577" s="18" t="s">
        <v>17</v>
      </c>
      <c r="D577" s="21" t="s">
        <v>470</v>
      </c>
      <c r="E577" s="18"/>
      <c r="F577" s="19" t="n">
        <f aca="false">F578</f>
        <v>200</v>
      </c>
      <c r="G577" s="19" t="n">
        <f aca="false">G578</f>
        <v>0</v>
      </c>
      <c r="H577" s="19" t="n">
        <f aca="false">H578</f>
        <v>0</v>
      </c>
    </row>
    <row r="578" customFormat="false" ht="30" hidden="false" customHeight="false" outlineLevel="0" collapsed="false">
      <c r="A578" s="23" t="s">
        <v>471</v>
      </c>
      <c r="B578" s="18" t="s">
        <v>456</v>
      </c>
      <c r="C578" s="18" t="s">
        <v>17</v>
      </c>
      <c r="D578" s="21" t="s">
        <v>472</v>
      </c>
      <c r="E578" s="18"/>
      <c r="F578" s="19" t="n">
        <f aca="false">F579</f>
        <v>200</v>
      </c>
      <c r="G578" s="19" t="n">
        <f aca="false">G579</f>
        <v>0</v>
      </c>
      <c r="H578" s="19" t="n">
        <f aca="false">H579</f>
        <v>0</v>
      </c>
    </row>
    <row r="579" customFormat="false" ht="45" hidden="false" customHeight="false" outlineLevel="0" collapsed="false">
      <c r="A579" s="23" t="s">
        <v>473</v>
      </c>
      <c r="B579" s="18" t="s">
        <v>456</v>
      </c>
      <c r="C579" s="18" t="s">
        <v>17</v>
      </c>
      <c r="D579" s="21" t="s">
        <v>474</v>
      </c>
      <c r="E579" s="18"/>
      <c r="F579" s="19" t="n">
        <f aca="false">F580</f>
        <v>200</v>
      </c>
      <c r="G579" s="19" t="n">
        <f aca="false">G580</f>
        <v>0</v>
      </c>
      <c r="H579" s="19" t="n">
        <f aca="false">H580</f>
        <v>0</v>
      </c>
    </row>
    <row r="580" customFormat="false" ht="30" hidden="false" customHeight="false" outlineLevel="0" collapsed="false">
      <c r="A580" s="23" t="s">
        <v>30</v>
      </c>
      <c r="B580" s="18" t="s">
        <v>456</v>
      </c>
      <c r="C580" s="18" t="s">
        <v>17</v>
      </c>
      <c r="D580" s="21" t="s">
        <v>474</v>
      </c>
      <c r="E580" s="18" t="s">
        <v>31</v>
      </c>
      <c r="F580" s="19" t="n">
        <f aca="false">F581</f>
        <v>200</v>
      </c>
      <c r="G580" s="19" t="n">
        <f aca="false">G581</f>
        <v>0</v>
      </c>
      <c r="H580" s="19" t="n">
        <f aca="false">H581</f>
        <v>0</v>
      </c>
    </row>
    <row r="581" customFormat="false" ht="30" hidden="false" customHeight="false" outlineLevel="0" collapsed="false">
      <c r="A581" s="23" t="s">
        <v>32</v>
      </c>
      <c r="B581" s="18" t="s">
        <v>456</v>
      </c>
      <c r="C581" s="18" t="s">
        <v>17</v>
      </c>
      <c r="D581" s="21" t="s">
        <v>474</v>
      </c>
      <c r="E581" s="18" t="s">
        <v>33</v>
      </c>
      <c r="F581" s="19" t="n">
        <f aca="false">Ведомственная!G559</f>
        <v>200</v>
      </c>
      <c r="G581" s="19" t="n">
        <f aca="false">Ведомственная!H559</f>
        <v>0</v>
      </c>
      <c r="H581" s="19" t="n">
        <f aca="false">Ведомственная!I559</f>
        <v>0</v>
      </c>
    </row>
    <row r="582" customFormat="false" ht="15" hidden="false" customHeight="false" outlineLevel="0" collapsed="false">
      <c r="A582" s="20" t="s">
        <v>475</v>
      </c>
      <c r="B582" s="18" t="s">
        <v>456</v>
      </c>
      <c r="C582" s="18" t="s">
        <v>17</v>
      </c>
      <c r="D582" s="21" t="s">
        <v>476</v>
      </c>
      <c r="E582" s="18"/>
      <c r="F582" s="19" t="n">
        <f aca="false">F583</f>
        <v>161</v>
      </c>
      <c r="G582" s="19" t="n">
        <f aca="false">G583</f>
        <v>400</v>
      </c>
      <c r="H582" s="19" t="n">
        <f aca="false">H583</f>
        <v>400</v>
      </c>
    </row>
    <row r="583" customFormat="false" ht="30" hidden="false" customHeight="false" outlineLevel="0" collapsed="false">
      <c r="A583" s="29" t="s">
        <v>477</v>
      </c>
      <c r="B583" s="18" t="s">
        <v>456</v>
      </c>
      <c r="C583" s="18" t="s">
        <v>17</v>
      </c>
      <c r="D583" s="21" t="s">
        <v>478</v>
      </c>
      <c r="E583" s="18"/>
      <c r="F583" s="19" t="n">
        <f aca="false">F584</f>
        <v>161</v>
      </c>
      <c r="G583" s="19" t="n">
        <f aca="false">G584</f>
        <v>400</v>
      </c>
      <c r="H583" s="19" t="n">
        <f aca="false">H584</f>
        <v>400</v>
      </c>
    </row>
    <row r="584" customFormat="false" ht="30" hidden="false" customHeight="false" outlineLevel="0" collapsed="false">
      <c r="A584" s="29" t="s">
        <v>479</v>
      </c>
      <c r="B584" s="18" t="s">
        <v>456</v>
      </c>
      <c r="C584" s="18" t="s">
        <v>17</v>
      </c>
      <c r="D584" s="21" t="s">
        <v>480</v>
      </c>
      <c r="E584" s="18"/>
      <c r="F584" s="19" t="n">
        <f aca="false">F585</f>
        <v>161</v>
      </c>
      <c r="G584" s="19" t="n">
        <f aca="false">G585</f>
        <v>400</v>
      </c>
      <c r="H584" s="19" t="n">
        <f aca="false">H585</f>
        <v>400</v>
      </c>
    </row>
    <row r="585" customFormat="false" ht="30" hidden="false" customHeight="false" outlineLevel="0" collapsed="false">
      <c r="A585" s="23" t="s">
        <v>30</v>
      </c>
      <c r="B585" s="18" t="s">
        <v>456</v>
      </c>
      <c r="C585" s="18" t="s">
        <v>17</v>
      </c>
      <c r="D585" s="21" t="s">
        <v>480</v>
      </c>
      <c r="E585" s="18" t="s">
        <v>31</v>
      </c>
      <c r="F585" s="19" t="n">
        <f aca="false">F586</f>
        <v>161</v>
      </c>
      <c r="G585" s="19" t="n">
        <f aca="false">G586</f>
        <v>400</v>
      </c>
      <c r="H585" s="19" t="n">
        <f aca="false">H586</f>
        <v>400</v>
      </c>
    </row>
    <row r="586" customFormat="false" ht="30" hidden="false" customHeight="false" outlineLevel="0" collapsed="false">
      <c r="A586" s="23" t="s">
        <v>32</v>
      </c>
      <c r="B586" s="18" t="s">
        <v>456</v>
      </c>
      <c r="C586" s="18" t="s">
        <v>17</v>
      </c>
      <c r="D586" s="21" t="s">
        <v>480</v>
      </c>
      <c r="E586" s="18" t="s">
        <v>33</v>
      </c>
      <c r="F586" s="19" t="n">
        <f aca="false">Ведомственная!G564</f>
        <v>161</v>
      </c>
      <c r="G586" s="19" t="n">
        <f aca="false">Ведомственная!H564</f>
        <v>400</v>
      </c>
      <c r="H586" s="19" t="n">
        <f aca="false">Ведомственная!I564</f>
        <v>400</v>
      </c>
    </row>
    <row r="587" customFormat="false" ht="15.6" hidden="false" customHeight="false" outlineLevel="0" collapsed="false">
      <c r="A587" s="14" t="s">
        <v>481</v>
      </c>
      <c r="B587" s="15" t="s">
        <v>482</v>
      </c>
      <c r="C587" s="15"/>
      <c r="D587" s="15"/>
      <c r="E587" s="15"/>
      <c r="F587" s="16" t="n">
        <f aca="false">F588+F638+F729+F776+F786</f>
        <v>1924701</v>
      </c>
      <c r="G587" s="16" t="n">
        <f aca="false">G588+G638+G729+G776+G786</f>
        <v>1341793.5</v>
      </c>
      <c r="H587" s="16" t="n">
        <f aca="false">H588+H638+H729+H776+H786</f>
        <v>1441083.5</v>
      </c>
    </row>
    <row r="588" customFormat="false" ht="15" hidden="false" customHeight="false" outlineLevel="0" collapsed="false">
      <c r="A588" s="17" t="s">
        <v>483</v>
      </c>
      <c r="B588" s="18" t="s">
        <v>482</v>
      </c>
      <c r="C588" s="18" t="s">
        <v>15</v>
      </c>
      <c r="D588" s="18"/>
      <c r="E588" s="18"/>
      <c r="F588" s="19" t="n">
        <f aca="false">F589+F613+F632</f>
        <v>515800.7</v>
      </c>
      <c r="G588" s="19" t="n">
        <f aca="false">G589+G613+G632</f>
        <v>582469.7</v>
      </c>
      <c r="H588" s="19" t="n">
        <f aca="false">H589+H613+H632</f>
        <v>699032.1</v>
      </c>
    </row>
    <row r="589" customFormat="false" ht="15" hidden="false" customHeight="false" outlineLevel="0" collapsed="false">
      <c r="A589" s="20" t="s">
        <v>96</v>
      </c>
      <c r="B589" s="18" t="s">
        <v>482</v>
      </c>
      <c r="C589" s="18" t="s">
        <v>15</v>
      </c>
      <c r="D589" s="21" t="s">
        <v>97</v>
      </c>
      <c r="E589" s="18"/>
      <c r="F589" s="30" t="n">
        <f aca="false">F590</f>
        <v>484073.4</v>
      </c>
      <c r="G589" s="30" t="n">
        <f aca="false">G590</f>
        <v>488628</v>
      </c>
      <c r="H589" s="30" t="n">
        <f aca="false">H590</f>
        <v>593683</v>
      </c>
    </row>
    <row r="590" customFormat="false" ht="15" hidden="false" customHeight="false" outlineLevel="0" collapsed="false">
      <c r="A590" s="20" t="s">
        <v>98</v>
      </c>
      <c r="B590" s="18" t="s">
        <v>482</v>
      </c>
      <c r="C590" s="18" t="s">
        <v>15</v>
      </c>
      <c r="D590" s="21" t="s">
        <v>99</v>
      </c>
      <c r="E590" s="18"/>
      <c r="F590" s="30" t="n">
        <f aca="false">F591+F603</f>
        <v>484073.4</v>
      </c>
      <c r="G590" s="30" t="n">
        <f aca="false">G591+G603</f>
        <v>488628</v>
      </c>
      <c r="H590" s="30" t="n">
        <f aca="false">H591+H603</f>
        <v>593683</v>
      </c>
    </row>
    <row r="591" customFormat="false" ht="30" hidden="false" customHeight="false" outlineLevel="0" collapsed="false">
      <c r="A591" s="20" t="s">
        <v>665</v>
      </c>
      <c r="B591" s="18" t="s">
        <v>482</v>
      </c>
      <c r="C591" s="18" t="s">
        <v>15</v>
      </c>
      <c r="D591" s="21" t="s">
        <v>666</v>
      </c>
      <c r="E591" s="18"/>
      <c r="F591" s="30" t="n">
        <f aca="false">F600+F592+F595</f>
        <v>10710</v>
      </c>
      <c r="G591" s="30" t="n">
        <f aca="false">G600+G592+G595</f>
        <v>50</v>
      </c>
      <c r="H591" s="30" t="n">
        <f aca="false">H600+H592+H595</f>
        <v>104050</v>
      </c>
    </row>
    <row r="592" customFormat="false" ht="75" hidden="false" customHeight="false" outlineLevel="0" collapsed="false">
      <c r="A592" s="29" t="s">
        <v>667</v>
      </c>
      <c r="B592" s="18" t="s">
        <v>482</v>
      </c>
      <c r="C592" s="18" t="s">
        <v>15</v>
      </c>
      <c r="D592" s="21" t="s">
        <v>668</v>
      </c>
      <c r="E592" s="24"/>
      <c r="F592" s="30" t="n">
        <f aca="false">F593</f>
        <v>50</v>
      </c>
      <c r="G592" s="30" t="n">
        <f aca="false">G593</f>
        <v>50</v>
      </c>
      <c r="H592" s="30" t="n">
        <f aca="false">H593</f>
        <v>50</v>
      </c>
    </row>
    <row r="593" customFormat="false" ht="30" hidden="false" customHeight="false" outlineLevel="0" collapsed="false">
      <c r="A593" s="23" t="s">
        <v>119</v>
      </c>
      <c r="B593" s="18" t="s">
        <v>482</v>
      </c>
      <c r="C593" s="18" t="s">
        <v>15</v>
      </c>
      <c r="D593" s="21" t="s">
        <v>668</v>
      </c>
      <c r="E593" s="18" t="s">
        <v>120</v>
      </c>
      <c r="F593" s="30" t="n">
        <f aca="false">F594</f>
        <v>50</v>
      </c>
      <c r="G593" s="30" t="n">
        <f aca="false">G594</f>
        <v>50</v>
      </c>
      <c r="H593" s="30" t="n">
        <f aca="false">H594</f>
        <v>50</v>
      </c>
    </row>
    <row r="594" customFormat="false" ht="15" hidden="false" customHeight="false" outlineLevel="0" collapsed="false">
      <c r="A594" s="23" t="s">
        <v>121</v>
      </c>
      <c r="B594" s="18" t="s">
        <v>482</v>
      </c>
      <c r="C594" s="18" t="s">
        <v>15</v>
      </c>
      <c r="D594" s="21" t="s">
        <v>668</v>
      </c>
      <c r="E594" s="18" t="s">
        <v>122</v>
      </c>
      <c r="F594" s="30" t="n">
        <f aca="false">Ведомственная!G825</f>
        <v>50</v>
      </c>
      <c r="G594" s="30" t="n">
        <f aca="false">Ведомственная!H825</f>
        <v>50</v>
      </c>
      <c r="H594" s="30" t="n">
        <f aca="false">Ведомственная!I825</f>
        <v>50</v>
      </c>
    </row>
    <row r="595" customFormat="false" ht="45" hidden="false" customHeight="false" outlineLevel="0" collapsed="false">
      <c r="A595" s="23" t="s">
        <v>669</v>
      </c>
      <c r="B595" s="18" t="s">
        <v>482</v>
      </c>
      <c r="C595" s="18" t="s">
        <v>15</v>
      </c>
      <c r="D595" s="21" t="s">
        <v>670</v>
      </c>
      <c r="E595" s="18"/>
      <c r="F595" s="30" t="n">
        <f aca="false">F596+F598</f>
        <v>10660</v>
      </c>
      <c r="G595" s="30" t="n">
        <f aca="false">G596+G598</f>
        <v>0</v>
      </c>
      <c r="H595" s="30" t="n">
        <f aca="false">H596+H598</f>
        <v>0</v>
      </c>
    </row>
    <row r="596" customFormat="false" ht="30" hidden="false" customHeight="false" outlineLevel="0" collapsed="false">
      <c r="A596" s="23" t="s">
        <v>30</v>
      </c>
      <c r="B596" s="18" t="s">
        <v>482</v>
      </c>
      <c r="C596" s="18" t="s">
        <v>15</v>
      </c>
      <c r="D596" s="21" t="s">
        <v>670</v>
      </c>
      <c r="E596" s="18" t="s">
        <v>31</v>
      </c>
      <c r="F596" s="30" t="n">
        <f aca="false">F597</f>
        <v>3960</v>
      </c>
      <c r="G596" s="30" t="n">
        <f aca="false">G597</f>
        <v>0</v>
      </c>
      <c r="H596" s="30" t="n">
        <f aca="false">H597</f>
        <v>0</v>
      </c>
    </row>
    <row r="597" customFormat="false" ht="30" hidden="false" customHeight="false" outlineLevel="0" collapsed="false">
      <c r="A597" s="23" t="s">
        <v>32</v>
      </c>
      <c r="B597" s="18" t="s">
        <v>482</v>
      </c>
      <c r="C597" s="18" t="s">
        <v>15</v>
      </c>
      <c r="D597" s="21" t="s">
        <v>670</v>
      </c>
      <c r="E597" s="18" t="s">
        <v>33</v>
      </c>
      <c r="F597" s="30" t="n">
        <f aca="false">Ведомственная!G828</f>
        <v>3960</v>
      </c>
      <c r="G597" s="30" t="n">
        <f aca="false">Ведомственная!H828</f>
        <v>0</v>
      </c>
      <c r="H597" s="30" t="n">
        <f aca="false">Ведомственная!I828</f>
        <v>0</v>
      </c>
    </row>
    <row r="598" customFormat="false" ht="30" hidden="false" customHeight="false" outlineLevel="0" collapsed="false">
      <c r="A598" s="23" t="s">
        <v>119</v>
      </c>
      <c r="B598" s="18" t="s">
        <v>482</v>
      </c>
      <c r="C598" s="18" t="s">
        <v>15</v>
      </c>
      <c r="D598" s="21" t="s">
        <v>670</v>
      </c>
      <c r="E598" s="18" t="s">
        <v>120</v>
      </c>
      <c r="F598" s="30" t="n">
        <f aca="false">F599</f>
        <v>6700</v>
      </c>
      <c r="G598" s="30" t="n">
        <f aca="false">G599</f>
        <v>0</v>
      </c>
      <c r="H598" s="30" t="n">
        <f aca="false">H599</f>
        <v>0</v>
      </c>
    </row>
    <row r="599" customFormat="false" ht="15" hidden="false" customHeight="false" outlineLevel="0" collapsed="false">
      <c r="A599" s="23" t="s">
        <v>121</v>
      </c>
      <c r="B599" s="18" t="s">
        <v>482</v>
      </c>
      <c r="C599" s="18" t="s">
        <v>15</v>
      </c>
      <c r="D599" s="21" t="s">
        <v>670</v>
      </c>
      <c r="E599" s="18" t="s">
        <v>122</v>
      </c>
      <c r="F599" s="30" t="n">
        <f aca="false">Ведомственная!G830</f>
        <v>6700</v>
      </c>
      <c r="G599" s="30" t="n">
        <v>0</v>
      </c>
      <c r="H599" s="30" t="n">
        <v>0</v>
      </c>
    </row>
    <row r="600" customFormat="false" ht="45" hidden="false" customHeight="false" outlineLevel="0" collapsed="false">
      <c r="A600" s="20" t="s">
        <v>671</v>
      </c>
      <c r="B600" s="18" t="s">
        <v>482</v>
      </c>
      <c r="C600" s="18" t="s">
        <v>15</v>
      </c>
      <c r="D600" s="21" t="s">
        <v>672</v>
      </c>
      <c r="E600" s="18"/>
      <c r="F600" s="30" t="n">
        <f aca="false">F601</f>
        <v>0</v>
      </c>
      <c r="G600" s="30" t="n">
        <f aca="false">G601</f>
        <v>0</v>
      </c>
      <c r="H600" s="30" t="n">
        <f aca="false">H601</f>
        <v>104000</v>
      </c>
    </row>
    <row r="601" customFormat="false" ht="30" hidden="false" customHeight="false" outlineLevel="0" collapsed="false">
      <c r="A601" s="23" t="s">
        <v>119</v>
      </c>
      <c r="B601" s="18" t="s">
        <v>482</v>
      </c>
      <c r="C601" s="18" t="s">
        <v>15</v>
      </c>
      <c r="D601" s="21" t="s">
        <v>672</v>
      </c>
      <c r="E601" s="18" t="s">
        <v>120</v>
      </c>
      <c r="F601" s="30" t="n">
        <f aca="false">F602</f>
        <v>0</v>
      </c>
      <c r="G601" s="30" t="n">
        <f aca="false">G602</f>
        <v>0</v>
      </c>
      <c r="H601" s="30" t="n">
        <f aca="false">H602</f>
        <v>104000</v>
      </c>
    </row>
    <row r="602" customFormat="false" ht="15" hidden="false" customHeight="false" outlineLevel="0" collapsed="false">
      <c r="A602" s="23" t="s">
        <v>121</v>
      </c>
      <c r="B602" s="18" t="s">
        <v>482</v>
      </c>
      <c r="C602" s="18" t="s">
        <v>15</v>
      </c>
      <c r="D602" s="21" t="s">
        <v>672</v>
      </c>
      <c r="E602" s="18" t="s">
        <v>122</v>
      </c>
      <c r="F602" s="30" t="n">
        <f aca="false">Ведомственная!G833</f>
        <v>0</v>
      </c>
      <c r="G602" s="30" t="n">
        <f aca="false">Ведомственная!H833</f>
        <v>0</v>
      </c>
      <c r="H602" s="30" t="n">
        <f aca="false">Ведомственная!I833</f>
        <v>104000</v>
      </c>
    </row>
    <row r="603" customFormat="false" ht="45" hidden="false" customHeight="false" outlineLevel="0" collapsed="false">
      <c r="A603" s="20" t="s">
        <v>100</v>
      </c>
      <c r="B603" s="18" t="s">
        <v>482</v>
      </c>
      <c r="C603" s="18" t="s">
        <v>15</v>
      </c>
      <c r="D603" s="21" t="s">
        <v>101</v>
      </c>
      <c r="E603" s="18"/>
      <c r="F603" s="30" t="n">
        <f aca="false">F604+F607+F610</f>
        <v>473363.4</v>
      </c>
      <c r="G603" s="30" t="n">
        <f aca="false">G604+G607+G610</f>
        <v>488578</v>
      </c>
      <c r="H603" s="30" t="n">
        <f aca="false">H604+H607+H610</f>
        <v>489633</v>
      </c>
    </row>
    <row r="604" customFormat="false" ht="45" hidden="false" customHeight="false" outlineLevel="0" collapsed="false">
      <c r="A604" s="37" t="s">
        <v>673</v>
      </c>
      <c r="B604" s="18" t="s">
        <v>482</v>
      </c>
      <c r="C604" s="18" t="s">
        <v>15</v>
      </c>
      <c r="D604" s="21" t="s">
        <v>674</v>
      </c>
      <c r="E604" s="18"/>
      <c r="F604" s="30" t="n">
        <f aca="false">F605</f>
        <v>137384.4</v>
      </c>
      <c r="G604" s="30" t="n">
        <f aca="false">G605</f>
        <v>136222</v>
      </c>
      <c r="H604" s="30" t="n">
        <f aca="false">H605</f>
        <v>137277</v>
      </c>
    </row>
    <row r="605" customFormat="false" ht="30" hidden="false" customHeight="false" outlineLevel="0" collapsed="false">
      <c r="A605" s="23" t="s">
        <v>119</v>
      </c>
      <c r="B605" s="18" t="s">
        <v>482</v>
      </c>
      <c r="C605" s="18" t="s">
        <v>15</v>
      </c>
      <c r="D605" s="21" t="s">
        <v>674</v>
      </c>
      <c r="E605" s="18" t="s">
        <v>120</v>
      </c>
      <c r="F605" s="30" t="n">
        <f aca="false">F606</f>
        <v>137384.4</v>
      </c>
      <c r="G605" s="30" t="n">
        <f aca="false">G606</f>
        <v>136222</v>
      </c>
      <c r="H605" s="30" t="n">
        <f aca="false">H606</f>
        <v>137277</v>
      </c>
    </row>
    <row r="606" customFormat="false" ht="15" hidden="false" customHeight="false" outlineLevel="0" collapsed="false">
      <c r="A606" s="23" t="s">
        <v>121</v>
      </c>
      <c r="B606" s="18" t="s">
        <v>482</v>
      </c>
      <c r="C606" s="18" t="s">
        <v>15</v>
      </c>
      <c r="D606" s="21" t="s">
        <v>674</v>
      </c>
      <c r="E606" s="18" t="s">
        <v>122</v>
      </c>
      <c r="F606" s="30" t="n">
        <f aca="false">Ведомственная!G837</f>
        <v>137384.4</v>
      </c>
      <c r="G606" s="30" t="n">
        <f aca="false">Ведомственная!H837</f>
        <v>136222</v>
      </c>
      <c r="H606" s="30" t="n">
        <f aca="false">Ведомственная!I837</f>
        <v>137277</v>
      </c>
    </row>
    <row r="607" customFormat="false" ht="105" hidden="false" customHeight="false" outlineLevel="0" collapsed="false">
      <c r="A607" s="29" t="s">
        <v>675</v>
      </c>
      <c r="B607" s="18" t="s">
        <v>482</v>
      </c>
      <c r="C607" s="18" t="s">
        <v>15</v>
      </c>
      <c r="D607" s="21" t="s">
        <v>676</v>
      </c>
      <c r="E607" s="18"/>
      <c r="F607" s="30" t="n">
        <f aca="false">F608</f>
        <v>332185</v>
      </c>
      <c r="G607" s="30" t="n">
        <f aca="false">G608</f>
        <v>348562</v>
      </c>
      <c r="H607" s="30" t="n">
        <f aca="false">H608</f>
        <v>348562</v>
      </c>
    </row>
    <row r="608" customFormat="false" ht="30" hidden="false" customHeight="false" outlineLevel="0" collapsed="false">
      <c r="A608" s="23" t="s">
        <v>119</v>
      </c>
      <c r="B608" s="18" t="s">
        <v>482</v>
      </c>
      <c r="C608" s="18" t="s">
        <v>15</v>
      </c>
      <c r="D608" s="21" t="s">
        <v>676</v>
      </c>
      <c r="E608" s="18" t="s">
        <v>120</v>
      </c>
      <c r="F608" s="30" t="n">
        <f aca="false">F609</f>
        <v>332185</v>
      </c>
      <c r="G608" s="30" t="n">
        <f aca="false">G609</f>
        <v>348562</v>
      </c>
      <c r="H608" s="30" t="n">
        <f aca="false">H609</f>
        <v>348562</v>
      </c>
    </row>
    <row r="609" customFormat="false" ht="15" hidden="false" customHeight="false" outlineLevel="0" collapsed="false">
      <c r="A609" s="23" t="s">
        <v>121</v>
      </c>
      <c r="B609" s="18" t="s">
        <v>482</v>
      </c>
      <c r="C609" s="18" t="s">
        <v>15</v>
      </c>
      <c r="D609" s="21" t="s">
        <v>676</v>
      </c>
      <c r="E609" s="18" t="s">
        <v>122</v>
      </c>
      <c r="F609" s="30" t="n">
        <f aca="false">Ведомственная!G840</f>
        <v>332185</v>
      </c>
      <c r="G609" s="30" t="n">
        <f aca="false">Ведомственная!H840</f>
        <v>348562</v>
      </c>
      <c r="H609" s="30" t="n">
        <f aca="false">Ведомственная!I840</f>
        <v>348562</v>
      </c>
    </row>
    <row r="610" customFormat="false" ht="90" hidden="false" customHeight="false" outlineLevel="0" collapsed="false">
      <c r="A610" s="29" t="s">
        <v>677</v>
      </c>
      <c r="B610" s="18" t="s">
        <v>482</v>
      </c>
      <c r="C610" s="18" t="s">
        <v>15</v>
      </c>
      <c r="D610" s="21" t="s">
        <v>678</v>
      </c>
      <c r="E610" s="24"/>
      <c r="F610" s="30" t="n">
        <f aca="false">F611</f>
        <v>3794</v>
      </c>
      <c r="G610" s="30" t="n">
        <f aca="false">G611</f>
        <v>3794</v>
      </c>
      <c r="H610" s="30" t="n">
        <f aca="false">H611</f>
        <v>3794</v>
      </c>
    </row>
    <row r="611" customFormat="false" ht="30" hidden="false" customHeight="false" outlineLevel="0" collapsed="false">
      <c r="A611" s="23" t="s">
        <v>119</v>
      </c>
      <c r="B611" s="18" t="s">
        <v>482</v>
      </c>
      <c r="C611" s="18" t="s">
        <v>15</v>
      </c>
      <c r="D611" s="21" t="s">
        <v>678</v>
      </c>
      <c r="E611" s="18" t="s">
        <v>120</v>
      </c>
      <c r="F611" s="30" t="n">
        <f aca="false">F612</f>
        <v>3794</v>
      </c>
      <c r="G611" s="30" t="n">
        <f aca="false">G612</f>
        <v>3794</v>
      </c>
      <c r="H611" s="30" t="n">
        <f aca="false">H612</f>
        <v>3794</v>
      </c>
    </row>
    <row r="612" customFormat="false" ht="30" hidden="false" customHeight="false" outlineLevel="0" collapsed="false">
      <c r="A612" s="23" t="s">
        <v>679</v>
      </c>
      <c r="B612" s="18" t="s">
        <v>482</v>
      </c>
      <c r="C612" s="18" t="s">
        <v>15</v>
      </c>
      <c r="D612" s="21" t="s">
        <v>678</v>
      </c>
      <c r="E612" s="18" t="s">
        <v>680</v>
      </c>
      <c r="F612" s="30" t="n">
        <f aca="false">Ведомственная!G843</f>
        <v>3794</v>
      </c>
      <c r="G612" s="30" t="n">
        <f aca="false">Ведомственная!H843</f>
        <v>3794</v>
      </c>
      <c r="H612" s="30" t="n">
        <f aca="false">Ведомственная!I843</f>
        <v>3794</v>
      </c>
    </row>
    <row r="613" customFormat="false" ht="30" hidden="false" customHeight="false" outlineLevel="0" collapsed="false">
      <c r="A613" s="20" t="s">
        <v>111</v>
      </c>
      <c r="B613" s="18" t="s">
        <v>482</v>
      </c>
      <c r="C613" s="18" t="s">
        <v>15</v>
      </c>
      <c r="D613" s="21" t="s">
        <v>112</v>
      </c>
      <c r="E613" s="18"/>
      <c r="F613" s="19" t="n">
        <f aca="false">F622+F627+F614</f>
        <v>22427.3</v>
      </c>
      <c r="G613" s="19" t="n">
        <f aca="false">G622+G627+G614</f>
        <v>16121.7</v>
      </c>
      <c r="H613" s="19" t="n">
        <f aca="false">H622+H627+H614</f>
        <v>16071.7</v>
      </c>
    </row>
    <row r="614" customFormat="false" ht="30" hidden="false" customHeight="false" outlineLevel="0" collapsed="false">
      <c r="A614" s="20" t="s">
        <v>113</v>
      </c>
      <c r="B614" s="18" t="s">
        <v>482</v>
      </c>
      <c r="C614" s="18" t="s">
        <v>15</v>
      </c>
      <c r="D614" s="21" t="s">
        <v>114</v>
      </c>
      <c r="E614" s="18"/>
      <c r="F614" s="19" t="n">
        <f aca="false">F615</f>
        <v>22318.3</v>
      </c>
      <c r="G614" s="19" t="n">
        <f aca="false">G615</f>
        <v>16012.7</v>
      </c>
      <c r="H614" s="19" t="n">
        <f aca="false">H615</f>
        <v>15962.7</v>
      </c>
    </row>
    <row r="615" customFormat="false" ht="45" hidden="false" customHeight="false" outlineLevel="0" collapsed="false">
      <c r="A615" s="29" t="s">
        <v>115</v>
      </c>
      <c r="B615" s="18" t="s">
        <v>482</v>
      </c>
      <c r="C615" s="18" t="s">
        <v>15</v>
      </c>
      <c r="D615" s="21" t="s">
        <v>116</v>
      </c>
      <c r="E615" s="18"/>
      <c r="F615" s="19" t="n">
        <f aca="false">F616+F619</f>
        <v>22318.3</v>
      </c>
      <c r="G615" s="19" t="n">
        <f aca="false">G616+G619</f>
        <v>16012.7</v>
      </c>
      <c r="H615" s="19" t="n">
        <f aca="false">H616+H619</f>
        <v>15962.7</v>
      </c>
    </row>
    <row r="616" customFormat="false" ht="75" hidden="false" customHeight="false" outlineLevel="0" collapsed="false">
      <c r="A616" s="20" t="s">
        <v>117</v>
      </c>
      <c r="B616" s="18" t="s">
        <v>482</v>
      </c>
      <c r="C616" s="18" t="s">
        <v>15</v>
      </c>
      <c r="D616" s="21" t="s">
        <v>118</v>
      </c>
      <c r="E616" s="18"/>
      <c r="F616" s="19" t="n">
        <f aca="false">F617</f>
        <v>961.8</v>
      </c>
      <c r="G616" s="19" t="n">
        <f aca="false">G617</f>
        <v>550</v>
      </c>
      <c r="H616" s="19" t="n">
        <f aca="false">H617</f>
        <v>500</v>
      </c>
    </row>
    <row r="617" customFormat="false" ht="30" hidden="false" customHeight="false" outlineLevel="0" collapsed="false">
      <c r="A617" s="23" t="s">
        <v>119</v>
      </c>
      <c r="B617" s="18" t="s">
        <v>482</v>
      </c>
      <c r="C617" s="18" t="s">
        <v>15</v>
      </c>
      <c r="D617" s="21" t="s">
        <v>118</v>
      </c>
      <c r="E617" s="18" t="s">
        <v>120</v>
      </c>
      <c r="F617" s="19" t="n">
        <f aca="false">F618</f>
        <v>961.8</v>
      </c>
      <c r="G617" s="19" t="n">
        <f aca="false">G618</f>
        <v>550</v>
      </c>
      <c r="H617" s="19" t="n">
        <f aca="false">H618</f>
        <v>500</v>
      </c>
    </row>
    <row r="618" customFormat="false" ht="15" hidden="false" customHeight="false" outlineLevel="0" collapsed="false">
      <c r="A618" s="23" t="s">
        <v>121</v>
      </c>
      <c r="B618" s="18" t="s">
        <v>482</v>
      </c>
      <c r="C618" s="18" t="s">
        <v>15</v>
      </c>
      <c r="D618" s="21" t="s">
        <v>118</v>
      </c>
      <c r="E618" s="18" t="s">
        <v>122</v>
      </c>
      <c r="F618" s="19" t="n">
        <f aca="false">Ведомственная!G849</f>
        <v>961.8</v>
      </c>
      <c r="G618" s="19" t="n">
        <f aca="false">Ведомственная!H849</f>
        <v>550</v>
      </c>
      <c r="H618" s="19" t="n">
        <f aca="false">Ведомственная!I849</f>
        <v>500</v>
      </c>
    </row>
    <row r="619" customFormat="false" ht="15" hidden="false" customHeight="false" outlineLevel="0" collapsed="false">
      <c r="A619" s="23" t="s">
        <v>123</v>
      </c>
      <c r="B619" s="18" t="s">
        <v>482</v>
      </c>
      <c r="C619" s="18" t="s">
        <v>15</v>
      </c>
      <c r="D619" s="21" t="s">
        <v>124</v>
      </c>
      <c r="E619" s="18"/>
      <c r="F619" s="19" t="n">
        <f aca="false">F620</f>
        <v>21356.5</v>
      </c>
      <c r="G619" s="19" t="n">
        <f aca="false">G620</f>
        <v>15462.7</v>
      </c>
      <c r="H619" s="19" t="n">
        <f aca="false">H620</f>
        <v>15462.7</v>
      </c>
    </row>
    <row r="620" customFormat="false" ht="30" hidden="false" customHeight="false" outlineLevel="0" collapsed="false">
      <c r="A620" s="23" t="s">
        <v>119</v>
      </c>
      <c r="B620" s="18" t="s">
        <v>482</v>
      </c>
      <c r="C620" s="18" t="s">
        <v>15</v>
      </c>
      <c r="D620" s="21" t="s">
        <v>124</v>
      </c>
      <c r="E620" s="18" t="s">
        <v>120</v>
      </c>
      <c r="F620" s="19" t="n">
        <f aca="false">F621</f>
        <v>21356.5</v>
      </c>
      <c r="G620" s="19" t="n">
        <f aca="false">G621</f>
        <v>15462.7</v>
      </c>
      <c r="H620" s="19" t="n">
        <f aca="false">H621</f>
        <v>15462.7</v>
      </c>
    </row>
    <row r="621" customFormat="false" ht="15" hidden="false" customHeight="false" outlineLevel="0" collapsed="false">
      <c r="A621" s="23" t="s">
        <v>121</v>
      </c>
      <c r="B621" s="18" t="s">
        <v>482</v>
      </c>
      <c r="C621" s="18" t="s">
        <v>15</v>
      </c>
      <c r="D621" s="21" t="s">
        <v>124</v>
      </c>
      <c r="E621" s="18" t="s">
        <v>122</v>
      </c>
      <c r="F621" s="19" t="n">
        <f aca="false">Ведомственная!G852</f>
        <v>21356.5</v>
      </c>
      <c r="G621" s="19" t="n">
        <f aca="false">Ведомственная!H852</f>
        <v>15462.7</v>
      </c>
      <c r="H621" s="19" t="n">
        <f aca="false">Ведомственная!I852</f>
        <v>15462.7</v>
      </c>
    </row>
    <row r="622" customFormat="false" ht="30" hidden="false" customHeight="false" outlineLevel="0" collapsed="false">
      <c r="A622" s="23" t="s">
        <v>227</v>
      </c>
      <c r="B622" s="18" t="s">
        <v>482</v>
      </c>
      <c r="C622" s="18" t="s">
        <v>15</v>
      </c>
      <c r="D622" s="21" t="s">
        <v>228</v>
      </c>
      <c r="E622" s="18"/>
      <c r="F622" s="19" t="n">
        <f aca="false">F623</f>
        <v>95</v>
      </c>
      <c r="G622" s="19" t="n">
        <f aca="false">G623</f>
        <v>95</v>
      </c>
      <c r="H622" s="19" t="n">
        <f aca="false">H623</f>
        <v>95</v>
      </c>
    </row>
    <row r="623" customFormat="false" ht="30" hidden="false" customHeight="false" outlineLevel="0" collapsed="false">
      <c r="A623" s="29" t="s">
        <v>229</v>
      </c>
      <c r="B623" s="18" t="s">
        <v>482</v>
      </c>
      <c r="C623" s="18" t="s">
        <v>15</v>
      </c>
      <c r="D623" s="21" t="s">
        <v>230</v>
      </c>
      <c r="E623" s="18"/>
      <c r="F623" s="19" t="n">
        <f aca="false">F624</f>
        <v>95</v>
      </c>
      <c r="G623" s="19" t="n">
        <f aca="false">G624</f>
        <v>95</v>
      </c>
      <c r="H623" s="19" t="n">
        <f aca="false">H624</f>
        <v>95</v>
      </c>
    </row>
    <row r="624" customFormat="false" ht="30" hidden="false" customHeight="false" outlineLevel="0" collapsed="false">
      <c r="A624" s="27" t="s">
        <v>231</v>
      </c>
      <c r="B624" s="18" t="s">
        <v>482</v>
      </c>
      <c r="C624" s="18" t="s">
        <v>15</v>
      </c>
      <c r="D624" s="21" t="s">
        <v>232</v>
      </c>
      <c r="E624" s="18"/>
      <c r="F624" s="19" t="n">
        <f aca="false">F625</f>
        <v>95</v>
      </c>
      <c r="G624" s="19" t="n">
        <f aca="false">G625</f>
        <v>95</v>
      </c>
      <c r="H624" s="19" t="n">
        <f aca="false">H625</f>
        <v>95</v>
      </c>
    </row>
    <row r="625" customFormat="false" ht="30" hidden="false" customHeight="false" outlineLevel="0" collapsed="false">
      <c r="A625" s="23" t="s">
        <v>119</v>
      </c>
      <c r="B625" s="18" t="s">
        <v>482</v>
      </c>
      <c r="C625" s="18" t="s">
        <v>15</v>
      </c>
      <c r="D625" s="21" t="s">
        <v>232</v>
      </c>
      <c r="E625" s="18" t="s">
        <v>120</v>
      </c>
      <c r="F625" s="19" t="n">
        <f aca="false">F626</f>
        <v>95</v>
      </c>
      <c r="G625" s="19" t="n">
        <f aca="false">G626</f>
        <v>95</v>
      </c>
      <c r="H625" s="19" t="n">
        <f aca="false">H626</f>
        <v>95</v>
      </c>
    </row>
    <row r="626" customFormat="false" ht="15" hidden="false" customHeight="false" outlineLevel="0" collapsed="false">
      <c r="A626" s="23" t="s">
        <v>121</v>
      </c>
      <c r="B626" s="18" t="s">
        <v>482</v>
      </c>
      <c r="C626" s="18" t="s">
        <v>15</v>
      </c>
      <c r="D626" s="21" t="s">
        <v>232</v>
      </c>
      <c r="E626" s="18" t="s">
        <v>122</v>
      </c>
      <c r="F626" s="19" t="n">
        <f aca="false">Ведомственная!G857</f>
        <v>95</v>
      </c>
      <c r="G626" s="19" t="n">
        <f aca="false">Ведомственная!H857</f>
        <v>95</v>
      </c>
      <c r="H626" s="19" t="n">
        <f aca="false">Ведомственная!I857</f>
        <v>95</v>
      </c>
    </row>
    <row r="627" customFormat="false" ht="30" hidden="false" customHeight="false" outlineLevel="0" collapsed="false">
      <c r="A627" s="20" t="s">
        <v>646</v>
      </c>
      <c r="B627" s="18" t="s">
        <v>482</v>
      </c>
      <c r="C627" s="18" t="s">
        <v>15</v>
      </c>
      <c r="D627" s="21" t="s">
        <v>647</v>
      </c>
      <c r="E627" s="18"/>
      <c r="F627" s="19" t="n">
        <f aca="false">F628</f>
        <v>14</v>
      </c>
      <c r="G627" s="19" t="n">
        <f aca="false">G628</f>
        <v>14</v>
      </c>
      <c r="H627" s="19" t="n">
        <f aca="false">H628</f>
        <v>14</v>
      </c>
    </row>
    <row r="628" customFormat="false" ht="60" hidden="false" customHeight="false" outlineLevel="0" collapsed="false">
      <c r="A628" s="29" t="s">
        <v>648</v>
      </c>
      <c r="B628" s="18" t="s">
        <v>482</v>
      </c>
      <c r="C628" s="18" t="s">
        <v>15</v>
      </c>
      <c r="D628" s="21" t="s">
        <v>649</v>
      </c>
      <c r="E628" s="18"/>
      <c r="F628" s="19" t="n">
        <f aca="false">F629</f>
        <v>14</v>
      </c>
      <c r="G628" s="19" t="n">
        <f aca="false">G629</f>
        <v>14</v>
      </c>
      <c r="H628" s="19" t="n">
        <f aca="false">H629</f>
        <v>14</v>
      </c>
    </row>
    <row r="629" customFormat="false" ht="45" hidden="false" customHeight="false" outlineLevel="0" collapsed="false">
      <c r="A629" s="29" t="s">
        <v>650</v>
      </c>
      <c r="B629" s="18" t="s">
        <v>482</v>
      </c>
      <c r="C629" s="18" t="s">
        <v>15</v>
      </c>
      <c r="D629" s="21" t="s">
        <v>651</v>
      </c>
      <c r="E629" s="18"/>
      <c r="F629" s="19" t="n">
        <f aca="false">F630</f>
        <v>14</v>
      </c>
      <c r="G629" s="19" t="n">
        <f aca="false">G630</f>
        <v>14</v>
      </c>
      <c r="H629" s="19" t="n">
        <f aca="false">H630</f>
        <v>14</v>
      </c>
    </row>
    <row r="630" customFormat="false" ht="30" hidden="false" customHeight="false" outlineLevel="0" collapsed="false">
      <c r="A630" s="23" t="s">
        <v>119</v>
      </c>
      <c r="B630" s="18" t="s">
        <v>482</v>
      </c>
      <c r="C630" s="18" t="s">
        <v>15</v>
      </c>
      <c r="D630" s="21" t="s">
        <v>651</v>
      </c>
      <c r="E630" s="18" t="s">
        <v>120</v>
      </c>
      <c r="F630" s="19" t="n">
        <f aca="false">F631</f>
        <v>14</v>
      </c>
      <c r="G630" s="19" t="n">
        <f aca="false">G631</f>
        <v>14</v>
      </c>
      <c r="H630" s="19" t="n">
        <f aca="false">H631</f>
        <v>14</v>
      </c>
    </row>
    <row r="631" customFormat="false" ht="15" hidden="false" customHeight="false" outlineLevel="0" collapsed="false">
      <c r="A631" s="23" t="s">
        <v>121</v>
      </c>
      <c r="B631" s="18" t="s">
        <v>482</v>
      </c>
      <c r="C631" s="18" t="s">
        <v>15</v>
      </c>
      <c r="D631" s="21" t="s">
        <v>651</v>
      </c>
      <c r="E631" s="18" t="s">
        <v>122</v>
      </c>
      <c r="F631" s="19" t="n">
        <f aca="false">Ведомственная!G862</f>
        <v>14</v>
      </c>
      <c r="G631" s="19" t="n">
        <f aca="false">Ведомственная!H862</f>
        <v>14</v>
      </c>
      <c r="H631" s="19" t="n">
        <f aca="false">Ведомственная!I862</f>
        <v>14</v>
      </c>
    </row>
    <row r="632" customFormat="false" ht="30" hidden="false" customHeight="false" outlineLevel="0" collapsed="false">
      <c r="A632" s="20" t="s">
        <v>357</v>
      </c>
      <c r="B632" s="18" t="s">
        <v>482</v>
      </c>
      <c r="C632" s="18" t="s">
        <v>15</v>
      </c>
      <c r="D632" s="21" t="s">
        <v>358</v>
      </c>
      <c r="E632" s="18"/>
      <c r="F632" s="19" t="n">
        <f aca="false">F633</f>
        <v>9300</v>
      </c>
      <c r="G632" s="19" t="n">
        <f aca="false">G633</f>
        <v>77720</v>
      </c>
      <c r="H632" s="19" t="n">
        <f aca="false">H633</f>
        <v>89277.4</v>
      </c>
    </row>
    <row r="633" customFormat="false" ht="30" hidden="false" customHeight="false" outlineLevel="0" collapsed="false">
      <c r="A633" s="20" t="s">
        <v>484</v>
      </c>
      <c r="B633" s="18" t="s">
        <v>482</v>
      </c>
      <c r="C633" s="18" t="s">
        <v>15</v>
      </c>
      <c r="D633" s="21" t="s">
        <v>485</v>
      </c>
      <c r="E633" s="18"/>
      <c r="F633" s="19" t="n">
        <f aca="false">F634</f>
        <v>9300</v>
      </c>
      <c r="G633" s="19" t="n">
        <f aca="false">G634</f>
        <v>77720</v>
      </c>
      <c r="H633" s="19" t="n">
        <f aca="false">H634</f>
        <v>89277.4</v>
      </c>
    </row>
    <row r="634" customFormat="false" ht="30" hidden="false" customHeight="false" outlineLevel="0" collapsed="false">
      <c r="A634" s="22" t="s">
        <v>486</v>
      </c>
      <c r="B634" s="18" t="s">
        <v>482</v>
      </c>
      <c r="C634" s="18" t="s">
        <v>15</v>
      </c>
      <c r="D634" s="21" t="s">
        <v>487</v>
      </c>
      <c r="E634" s="18"/>
      <c r="F634" s="19" t="n">
        <f aca="false">F635</f>
        <v>9300</v>
      </c>
      <c r="G634" s="19" t="n">
        <f aca="false">G635</f>
        <v>77720</v>
      </c>
      <c r="H634" s="19" t="n">
        <f aca="false">H635</f>
        <v>89277.4</v>
      </c>
    </row>
    <row r="635" customFormat="false" ht="30" hidden="false" customHeight="false" outlineLevel="0" collapsed="false">
      <c r="A635" s="22" t="s">
        <v>488</v>
      </c>
      <c r="B635" s="18" t="s">
        <v>482</v>
      </c>
      <c r="C635" s="18" t="s">
        <v>15</v>
      </c>
      <c r="D635" s="21" t="s">
        <v>489</v>
      </c>
      <c r="E635" s="18"/>
      <c r="F635" s="19" t="n">
        <f aca="false">F636</f>
        <v>9300</v>
      </c>
      <c r="G635" s="19" t="n">
        <f aca="false">G636</f>
        <v>77720</v>
      </c>
      <c r="H635" s="19" t="n">
        <f aca="false">H636</f>
        <v>89277.4</v>
      </c>
    </row>
    <row r="636" customFormat="false" ht="30" hidden="false" customHeight="false" outlineLevel="0" collapsed="false">
      <c r="A636" s="23" t="s">
        <v>381</v>
      </c>
      <c r="B636" s="18" t="s">
        <v>482</v>
      </c>
      <c r="C636" s="18" t="s">
        <v>15</v>
      </c>
      <c r="D636" s="21" t="s">
        <v>489</v>
      </c>
      <c r="E636" s="18" t="s">
        <v>382</v>
      </c>
      <c r="F636" s="19" t="n">
        <f aca="false">F637</f>
        <v>9300</v>
      </c>
      <c r="G636" s="19" t="n">
        <f aca="false">G637</f>
        <v>77720</v>
      </c>
      <c r="H636" s="19" t="n">
        <f aca="false">H637</f>
        <v>89277.4</v>
      </c>
    </row>
    <row r="637" customFormat="false" ht="15" hidden="false" customHeight="false" outlineLevel="0" collapsed="false">
      <c r="A637" s="23" t="s">
        <v>383</v>
      </c>
      <c r="B637" s="18" t="s">
        <v>482</v>
      </c>
      <c r="C637" s="18" t="s">
        <v>15</v>
      </c>
      <c r="D637" s="21" t="s">
        <v>489</v>
      </c>
      <c r="E637" s="18" t="s">
        <v>384</v>
      </c>
      <c r="F637" s="19" t="n">
        <f aca="false">Ведомственная!G572</f>
        <v>9300</v>
      </c>
      <c r="G637" s="19" t="n">
        <f aca="false">Ведомственная!H572</f>
        <v>77720</v>
      </c>
      <c r="H637" s="19" t="n">
        <f aca="false">Ведомственная!I572</f>
        <v>89277.4</v>
      </c>
    </row>
    <row r="638" customFormat="false" ht="15" hidden="false" customHeight="false" outlineLevel="0" collapsed="false">
      <c r="A638" s="17" t="s">
        <v>490</v>
      </c>
      <c r="B638" s="18" t="s">
        <v>482</v>
      </c>
      <c r="C638" s="18" t="s">
        <v>37</v>
      </c>
      <c r="D638" s="21"/>
      <c r="E638" s="18"/>
      <c r="F638" s="19" t="n">
        <f aca="false">F639+F678+F684+F709+F719+F703</f>
        <v>1252105.9</v>
      </c>
      <c r="G638" s="19" t="n">
        <f aca="false">G639+G678+G684+G709+G719+G703</f>
        <v>592815.9</v>
      </c>
      <c r="H638" s="19" t="n">
        <f aca="false">H639+H678+H684+H709+H719+H703</f>
        <v>593502.9</v>
      </c>
    </row>
    <row r="639" customFormat="false" ht="15" hidden="false" customHeight="false" outlineLevel="0" collapsed="false">
      <c r="A639" s="20" t="s">
        <v>96</v>
      </c>
      <c r="B639" s="18" t="s">
        <v>482</v>
      </c>
      <c r="C639" s="18" t="s">
        <v>37</v>
      </c>
      <c r="D639" s="21" t="s">
        <v>97</v>
      </c>
      <c r="E639" s="18"/>
      <c r="F639" s="30" t="n">
        <f aca="false">F640+F673</f>
        <v>596526.3</v>
      </c>
      <c r="G639" s="30" t="n">
        <f aca="false">G640+G673</f>
        <v>577713.9</v>
      </c>
      <c r="H639" s="30" t="n">
        <f aca="false">H640+H673</f>
        <v>578383.9</v>
      </c>
    </row>
    <row r="640" customFormat="false" ht="15" hidden="false" customHeight="false" outlineLevel="0" collapsed="false">
      <c r="A640" s="20" t="s">
        <v>105</v>
      </c>
      <c r="B640" s="18" t="s">
        <v>482</v>
      </c>
      <c r="C640" s="18" t="s">
        <v>37</v>
      </c>
      <c r="D640" s="21" t="s">
        <v>106</v>
      </c>
      <c r="E640" s="18"/>
      <c r="F640" s="19" t="n">
        <f aca="false">F641+F654+F669</f>
        <v>596176.3</v>
      </c>
      <c r="G640" s="19" t="n">
        <f aca="false">G641+G654+G669</f>
        <v>577363.9</v>
      </c>
      <c r="H640" s="19" t="n">
        <f aca="false">H641+H654+H669</f>
        <v>578033.9</v>
      </c>
    </row>
    <row r="641" customFormat="false" ht="30" hidden="false" customHeight="false" outlineLevel="0" collapsed="false">
      <c r="A641" s="20" t="s">
        <v>681</v>
      </c>
      <c r="B641" s="18" t="s">
        <v>482</v>
      </c>
      <c r="C641" s="18" t="s">
        <v>37</v>
      </c>
      <c r="D641" s="21" t="s">
        <v>682</v>
      </c>
      <c r="E641" s="18"/>
      <c r="F641" s="19" t="n">
        <f aca="false">F642+F648+F645+F651</f>
        <v>513233.9</v>
      </c>
      <c r="G641" s="19" t="n">
        <f aca="false">G642+G648+G645+G651</f>
        <v>500029</v>
      </c>
      <c r="H641" s="19" t="n">
        <f aca="false">H642+H648+H645+H651</f>
        <v>501229</v>
      </c>
    </row>
    <row r="642" customFormat="false" ht="30" hidden="false" customHeight="false" outlineLevel="0" collapsed="false">
      <c r="A642" s="20" t="s">
        <v>683</v>
      </c>
      <c r="B642" s="18" t="s">
        <v>482</v>
      </c>
      <c r="C642" s="18" t="s">
        <v>37</v>
      </c>
      <c r="D642" s="21" t="s">
        <v>684</v>
      </c>
      <c r="E642" s="18"/>
      <c r="F642" s="19" t="n">
        <f aca="false">F643</f>
        <v>57920.2</v>
      </c>
      <c r="G642" s="19" t="n">
        <f aca="false">G643</f>
        <v>53800</v>
      </c>
      <c r="H642" s="19" t="n">
        <f aca="false">H643</f>
        <v>55000</v>
      </c>
    </row>
    <row r="643" customFormat="false" ht="30" hidden="false" customHeight="false" outlineLevel="0" collapsed="false">
      <c r="A643" s="23" t="s">
        <v>119</v>
      </c>
      <c r="B643" s="18" t="s">
        <v>482</v>
      </c>
      <c r="C643" s="18" t="s">
        <v>37</v>
      </c>
      <c r="D643" s="21" t="s">
        <v>684</v>
      </c>
      <c r="E643" s="18" t="s">
        <v>120</v>
      </c>
      <c r="F643" s="19" t="n">
        <f aca="false">F644</f>
        <v>57920.2</v>
      </c>
      <c r="G643" s="19" t="n">
        <f aca="false">G644</f>
        <v>53800</v>
      </c>
      <c r="H643" s="19" t="n">
        <f aca="false">H644</f>
        <v>55000</v>
      </c>
    </row>
    <row r="644" customFormat="false" ht="15" hidden="false" customHeight="false" outlineLevel="0" collapsed="false">
      <c r="A644" s="23" t="s">
        <v>121</v>
      </c>
      <c r="B644" s="18" t="s">
        <v>482</v>
      </c>
      <c r="C644" s="18" t="s">
        <v>37</v>
      </c>
      <c r="D644" s="21" t="s">
        <v>684</v>
      </c>
      <c r="E644" s="18" t="s">
        <v>122</v>
      </c>
      <c r="F644" s="19" t="n">
        <f aca="false">Ведомственная!G869</f>
        <v>57920.2</v>
      </c>
      <c r="G644" s="19" t="n">
        <f aca="false">Ведомственная!H869</f>
        <v>53800</v>
      </c>
      <c r="H644" s="19" t="n">
        <f aca="false">Ведомственная!I869</f>
        <v>55000</v>
      </c>
    </row>
    <row r="645" customFormat="false" ht="195" hidden="false" customHeight="false" outlineLevel="0" collapsed="false">
      <c r="A645" s="23" t="s">
        <v>685</v>
      </c>
      <c r="B645" s="18" t="s">
        <v>482</v>
      </c>
      <c r="C645" s="18" t="s">
        <v>37</v>
      </c>
      <c r="D645" s="21" t="s">
        <v>686</v>
      </c>
      <c r="E645" s="18"/>
      <c r="F645" s="19" t="n">
        <f aca="false">F646</f>
        <v>19842</v>
      </c>
      <c r="G645" s="19" t="n">
        <f aca="false">G646</f>
        <v>19842</v>
      </c>
      <c r="H645" s="19" t="n">
        <f aca="false">H646</f>
        <v>19842</v>
      </c>
    </row>
    <row r="646" customFormat="false" ht="30" hidden="false" customHeight="false" outlineLevel="0" collapsed="false">
      <c r="A646" s="23" t="s">
        <v>119</v>
      </c>
      <c r="B646" s="18" t="s">
        <v>482</v>
      </c>
      <c r="C646" s="18" t="s">
        <v>37</v>
      </c>
      <c r="D646" s="21" t="s">
        <v>686</v>
      </c>
      <c r="E646" s="18" t="s">
        <v>120</v>
      </c>
      <c r="F646" s="19" t="n">
        <f aca="false">F647</f>
        <v>19842</v>
      </c>
      <c r="G646" s="19" t="n">
        <f aca="false">G647</f>
        <v>19842</v>
      </c>
      <c r="H646" s="19" t="n">
        <f aca="false">H647</f>
        <v>19842</v>
      </c>
    </row>
    <row r="647" customFormat="false" ht="15" hidden="false" customHeight="false" outlineLevel="0" collapsed="false">
      <c r="A647" s="23" t="s">
        <v>121</v>
      </c>
      <c r="B647" s="18" t="s">
        <v>482</v>
      </c>
      <c r="C647" s="18" t="s">
        <v>37</v>
      </c>
      <c r="D647" s="21" t="s">
        <v>686</v>
      </c>
      <c r="E647" s="18" t="s">
        <v>122</v>
      </c>
      <c r="F647" s="19" t="n">
        <f aca="false">Ведомственная!G872</f>
        <v>19842</v>
      </c>
      <c r="G647" s="19" t="n">
        <f aca="false">Ведомственная!H872</f>
        <v>19842</v>
      </c>
      <c r="H647" s="19" t="n">
        <f aca="false">Ведомственная!I872</f>
        <v>19842</v>
      </c>
    </row>
    <row r="648" customFormat="false" ht="165" hidden="false" customHeight="false" outlineLevel="0" collapsed="false">
      <c r="A648" s="29" t="s">
        <v>687</v>
      </c>
      <c r="B648" s="18" t="s">
        <v>482</v>
      </c>
      <c r="C648" s="18" t="s">
        <v>37</v>
      </c>
      <c r="D648" s="21" t="s">
        <v>688</v>
      </c>
      <c r="E648" s="18"/>
      <c r="F648" s="19" t="n">
        <f aca="false">F649</f>
        <v>435277</v>
      </c>
      <c r="G648" s="19" t="n">
        <f aca="false">G649</f>
        <v>426387</v>
      </c>
      <c r="H648" s="19" t="n">
        <f aca="false">H649</f>
        <v>426387</v>
      </c>
    </row>
    <row r="649" customFormat="false" ht="30" hidden="false" customHeight="false" outlineLevel="0" collapsed="false">
      <c r="A649" s="23" t="s">
        <v>119</v>
      </c>
      <c r="B649" s="18" t="s">
        <v>482</v>
      </c>
      <c r="C649" s="18" t="s">
        <v>37</v>
      </c>
      <c r="D649" s="21" t="s">
        <v>688</v>
      </c>
      <c r="E649" s="18" t="s">
        <v>120</v>
      </c>
      <c r="F649" s="19" t="n">
        <f aca="false">F650</f>
        <v>435277</v>
      </c>
      <c r="G649" s="19" t="n">
        <f aca="false">G650</f>
        <v>426387</v>
      </c>
      <c r="H649" s="19" t="n">
        <f aca="false">H650</f>
        <v>426387</v>
      </c>
    </row>
    <row r="650" customFormat="false" ht="15" hidden="false" customHeight="false" outlineLevel="0" collapsed="false">
      <c r="A650" s="23" t="s">
        <v>121</v>
      </c>
      <c r="B650" s="18" t="s">
        <v>482</v>
      </c>
      <c r="C650" s="18" t="s">
        <v>37</v>
      </c>
      <c r="D650" s="21" t="s">
        <v>688</v>
      </c>
      <c r="E650" s="18" t="s">
        <v>122</v>
      </c>
      <c r="F650" s="19" t="n">
        <f aca="false">Ведомственная!G875</f>
        <v>435277</v>
      </c>
      <c r="G650" s="19" t="n">
        <f aca="false">Ведомственная!H875</f>
        <v>426387</v>
      </c>
      <c r="H650" s="19" t="n">
        <f aca="false">Ведомственная!I875</f>
        <v>426387</v>
      </c>
    </row>
    <row r="651" customFormat="false" ht="45" hidden="false" customHeight="false" outlineLevel="0" collapsed="false">
      <c r="A651" s="23" t="s">
        <v>689</v>
      </c>
      <c r="B651" s="18" t="s">
        <v>482</v>
      </c>
      <c r="C651" s="18" t="s">
        <v>37</v>
      </c>
      <c r="D651" s="21" t="s">
        <v>690</v>
      </c>
      <c r="E651" s="18"/>
      <c r="F651" s="19" t="n">
        <f aca="false">F652</f>
        <v>194.7</v>
      </c>
      <c r="G651" s="19" t="n">
        <f aca="false">G652</f>
        <v>0</v>
      </c>
      <c r="H651" s="19" t="n">
        <f aca="false">H652</f>
        <v>0</v>
      </c>
    </row>
    <row r="652" customFormat="false" ht="30" hidden="false" customHeight="false" outlineLevel="0" collapsed="false">
      <c r="A652" s="23" t="s">
        <v>119</v>
      </c>
      <c r="B652" s="18" t="s">
        <v>482</v>
      </c>
      <c r="C652" s="18" t="s">
        <v>37</v>
      </c>
      <c r="D652" s="21" t="s">
        <v>690</v>
      </c>
      <c r="E652" s="18" t="s">
        <v>120</v>
      </c>
      <c r="F652" s="19" t="n">
        <f aca="false">F653</f>
        <v>194.7</v>
      </c>
      <c r="G652" s="19" t="n">
        <f aca="false">G653</f>
        <v>0</v>
      </c>
      <c r="H652" s="19" t="n">
        <f aca="false">H653</f>
        <v>0</v>
      </c>
    </row>
    <row r="653" customFormat="false" ht="15" hidden="false" customHeight="false" outlineLevel="0" collapsed="false">
      <c r="A653" s="23" t="s">
        <v>121</v>
      </c>
      <c r="B653" s="18" t="s">
        <v>482</v>
      </c>
      <c r="C653" s="18" t="s">
        <v>37</v>
      </c>
      <c r="D653" s="21" t="s">
        <v>690</v>
      </c>
      <c r="E653" s="18" t="s">
        <v>122</v>
      </c>
      <c r="F653" s="19" t="n">
        <f aca="false">Ведомственная!G878</f>
        <v>194.7</v>
      </c>
      <c r="G653" s="19" t="n">
        <f aca="false">Ведомственная!H878</f>
        <v>0</v>
      </c>
      <c r="H653" s="19" t="n">
        <f aca="false">Ведомственная!I878</f>
        <v>0</v>
      </c>
    </row>
    <row r="654" customFormat="false" ht="75" hidden="false" customHeight="false" outlineLevel="0" collapsed="false">
      <c r="A654" s="20" t="s">
        <v>107</v>
      </c>
      <c r="B654" s="18" t="s">
        <v>482</v>
      </c>
      <c r="C654" s="18" t="s">
        <v>37</v>
      </c>
      <c r="D654" s="21" t="s">
        <v>108</v>
      </c>
      <c r="E654" s="18"/>
      <c r="F654" s="19" t="n">
        <f aca="false">F655+F663+F658+F666</f>
        <v>73834.3</v>
      </c>
      <c r="G654" s="19" t="n">
        <f aca="false">G655+G663+G658+G666</f>
        <v>77334.9</v>
      </c>
      <c r="H654" s="19" t="n">
        <f aca="false">H655+H663+H658+H666</f>
        <v>76804.9</v>
      </c>
    </row>
    <row r="655" customFormat="false" ht="75" hidden="false" customHeight="false" outlineLevel="0" collapsed="false">
      <c r="A655" s="29" t="s">
        <v>691</v>
      </c>
      <c r="B655" s="18" t="s">
        <v>482</v>
      </c>
      <c r="C655" s="18" t="s">
        <v>37</v>
      </c>
      <c r="D655" s="21" t="s">
        <v>692</v>
      </c>
      <c r="E655" s="18"/>
      <c r="F655" s="19" t="n">
        <f aca="false">F656</f>
        <v>13</v>
      </c>
      <c r="G655" s="19" t="n">
        <f aca="false">G656</f>
        <v>13</v>
      </c>
      <c r="H655" s="19" t="n">
        <f aca="false">H656</f>
        <v>13</v>
      </c>
    </row>
    <row r="656" customFormat="false" ht="30" hidden="false" customHeight="false" outlineLevel="0" collapsed="false">
      <c r="A656" s="23" t="s">
        <v>119</v>
      </c>
      <c r="B656" s="18" t="s">
        <v>482</v>
      </c>
      <c r="C656" s="18" t="s">
        <v>37</v>
      </c>
      <c r="D656" s="21" t="s">
        <v>692</v>
      </c>
      <c r="E656" s="18" t="s">
        <v>120</v>
      </c>
      <c r="F656" s="19" t="n">
        <f aca="false">F657</f>
        <v>13</v>
      </c>
      <c r="G656" s="19" t="n">
        <f aca="false">G657</f>
        <v>13</v>
      </c>
      <c r="H656" s="19" t="n">
        <f aca="false">H657</f>
        <v>13</v>
      </c>
    </row>
    <row r="657" customFormat="false" ht="15" hidden="false" customHeight="false" outlineLevel="0" collapsed="false">
      <c r="A657" s="23" t="s">
        <v>121</v>
      </c>
      <c r="B657" s="18" t="s">
        <v>482</v>
      </c>
      <c r="C657" s="18" t="s">
        <v>37</v>
      </c>
      <c r="D657" s="21" t="s">
        <v>692</v>
      </c>
      <c r="E657" s="18" t="s">
        <v>122</v>
      </c>
      <c r="F657" s="19" t="n">
        <f aca="false">Ведомственная!G882</f>
        <v>13</v>
      </c>
      <c r="G657" s="19" t="n">
        <f aca="false">Ведомственная!H882</f>
        <v>13</v>
      </c>
      <c r="H657" s="19" t="n">
        <f aca="false">Ведомственная!I882</f>
        <v>13</v>
      </c>
    </row>
    <row r="658" customFormat="false" ht="75" hidden="false" customHeight="false" outlineLevel="0" collapsed="false">
      <c r="A658" s="23" t="s">
        <v>695</v>
      </c>
      <c r="B658" s="18" t="s">
        <v>482</v>
      </c>
      <c r="C658" s="18" t="s">
        <v>37</v>
      </c>
      <c r="D658" s="21" t="s">
        <v>694</v>
      </c>
      <c r="E658" s="18"/>
      <c r="F658" s="19" t="n">
        <f aca="false">F659+F661</f>
        <v>17884</v>
      </c>
      <c r="G658" s="19" t="n">
        <f aca="false">G659+G661</f>
        <v>17985</v>
      </c>
      <c r="H658" s="19" t="n">
        <f aca="false">H659+H661</f>
        <v>17987</v>
      </c>
    </row>
    <row r="659" customFormat="false" ht="30" hidden="false" customHeight="false" outlineLevel="0" collapsed="false">
      <c r="A659" s="23" t="s">
        <v>30</v>
      </c>
      <c r="B659" s="18" t="s">
        <v>482</v>
      </c>
      <c r="C659" s="18" t="s">
        <v>37</v>
      </c>
      <c r="D659" s="21" t="s">
        <v>694</v>
      </c>
      <c r="E659" s="18" t="s">
        <v>31</v>
      </c>
      <c r="F659" s="19" t="n">
        <f aca="false">F660</f>
        <v>16767</v>
      </c>
      <c r="G659" s="19" t="n">
        <f aca="false">G660</f>
        <v>17985</v>
      </c>
      <c r="H659" s="19" t="n">
        <f aca="false">H660</f>
        <v>17987</v>
      </c>
    </row>
    <row r="660" customFormat="false" ht="30" hidden="false" customHeight="false" outlineLevel="0" collapsed="false">
      <c r="A660" s="23" t="s">
        <v>32</v>
      </c>
      <c r="B660" s="18" t="s">
        <v>482</v>
      </c>
      <c r="C660" s="18" t="s">
        <v>37</v>
      </c>
      <c r="D660" s="21" t="s">
        <v>694</v>
      </c>
      <c r="E660" s="18" t="s">
        <v>33</v>
      </c>
      <c r="F660" s="19" t="n">
        <f aca="false">Ведомственная!G885</f>
        <v>16767</v>
      </c>
      <c r="G660" s="19" t="n">
        <f aca="false">Ведомственная!H885</f>
        <v>17985</v>
      </c>
      <c r="H660" s="19" t="n">
        <f aca="false">Ведомственная!I885</f>
        <v>17987</v>
      </c>
    </row>
    <row r="661" customFormat="false" ht="30" hidden="false" customHeight="false" outlineLevel="0" collapsed="false">
      <c r="A661" s="23" t="s">
        <v>119</v>
      </c>
      <c r="B661" s="18" t="s">
        <v>482</v>
      </c>
      <c r="C661" s="18" t="s">
        <v>37</v>
      </c>
      <c r="D661" s="21" t="s">
        <v>694</v>
      </c>
      <c r="E661" s="18" t="s">
        <v>120</v>
      </c>
      <c r="F661" s="19" t="n">
        <f aca="false">F662</f>
        <v>1117</v>
      </c>
      <c r="G661" s="19" t="n">
        <f aca="false">G662</f>
        <v>0</v>
      </c>
      <c r="H661" s="19" t="n">
        <f aca="false">H662</f>
        <v>0</v>
      </c>
    </row>
    <row r="662" customFormat="false" ht="15" hidden="false" customHeight="false" outlineLevel="0" collapsed="false">
      <c r="A662" s="23" t="s">
        <v>121</v>
      </c>
      <c r="B662" s="18" t="s">
        <v>482</v>
      </c>
      <c r="C662" s="18" t="s">
        <v>37</v>
      </c>
      <c r="D662" s="21" t="s">
        <v>694</v>
      </c>
      <c r="E662" s="18" t="s">
        <v>122</v>
      </c>
      <c r="F662" s="19" t="n">
        <f aca="false">Ведомственная!G887</f>
        <v>1117</v>
      </c>
      <c r="G662" s="19" t="n">
        <f aca="false">Ведомственная!H887</f>
        <v>0</v>
      </c>
      <c r="H662" s="19" t="n">
        <f aca="false">Ведомственная!I887</f>
        <v>0</v>
      </c>
    </row>
    <row r="663" customFormat="false" ht="66" hidden="false" customHeight="true" outlineLevel="0" collapsed="false">
      <c r="A663" s="23" t="s">
        <v>758</v>
      </c>
      <c r="B663" s="18" t="s">
        <v>482</v>
      </c>
      <c r="C663" s="18" t="s">
        <v>37</v>
      </c>
      <c r="D663" s="21" t="s">
        <v>696</v>
      </c>
      <c r="E663" s="18"/>
      <c r="F663" s="19" t="n">
        <f aca="false">F664</f>
        <v>34188.3</v>
      </c>
      <c r="G663" s="19" t="n">
        <f aca="false">G664</f>
        <v>35642.9</v>
      </c>
      <c r="H663" s="19" t="n">
        <f aca="false">H664</f>
        <v>35110.9</v>
      </c>
    </row>
    <row r="664" customFormat="false" ht="30" hidden="false" customHeight="false" outlineLevel="0" collapsed="false">
      <c r="A664" s="23" t="s">
        <v>30</v>
      </c>
      <c r="B664" s="18" t="s">
        <v>482</v>
      </c>
      <c r="C664" s="18" t="s">
        <v>37</v>
      </c>
      <c r="D664" s="21" t="s">
        <v>696</v>
      </c>
      <c r="E664" s="18" t="s">
        <v>31</v>
      </c>
      <c r="F664" s="19" t="n">
        <f aca="false">F665</f>
        <v>34188.3</v>
      </c>
      <c r="G664" s="19" t="n">
        <f aca="false">G665</f>
        <v>35642.9</v>
      </c>
      <c r="H664" s="19" t="n">
        <f aca="false">H665</f>
        <v>35110.9</v>
      </c>
    </row>
    <row r="665" customFormat="false" ht="30" hidden="false" customHeight="false" outlineLevel="0" collapsed="false">
      <c r="A665" s="23" t="s">
        <v>32</v>
      </c>
      <c r="B665" s="18" t="s">
        <v>482</v>
      </c>
      <c r="C665" s="18" t="s">
        <v>37</v>
      </c>
      <c r="D665" s="21" t="s">
        <v>696</v>
      </c>
      <c r="E665" s="18" t="s">
        <v>33</v>
      </c>
      <c r="F665" s="19" t="n">
        <f aca="false">Ведомственная!G890</f>
        <v>34188.3</v>
      </c>
      <c r="G665" s="19" t="n">
        <f aca="false">Ведомственная!H890</f>
        <v>35642.9</v>
      </c>
      <c r="H665" s="19" t="n">
        <f aca="false">Ведомственная!I890</f>
        <v>35110.9</v>
      </c>
    </row>
    <row r="666" customFormat="false" ht="75" hidden="false" customHeight="false" outlineLevel="0" collapsed="false">
      <c r="A666" s="23" t="s">
        <v>697</v>
      </c>
      <c r="B666" s="18" t="s">
        <v>482</v>
      </c>
      <c r="C666" s="18" t="s">
        <v>37</v>
      </c>
      <c r="D666" s="21" t="s">
        <v>698</v>
      </c>
      <c r="E666" s="18"/>
      <c r="F666" s="19" t="n">
        <f aca="false">F667</f>
        <v>21749</v>
      </c>
      <c r="G666" s="19" t="n">
        <f aca="false">G667</f>
        <v>23694</v>
      </c>
      <c r="H666" s="19" t="n">
        <f aca="false">H667</f>
        <v>23694</v>
      </c>
    </row>
    <row r="667" customFormat="false" ht="30" hidden="false" customHeight="false" outlineLevel="0" collapsed="false">
      <c r="A667" s="23" t="s">
        <v>30</v>
      </c>
      <c r="B667" s="18" t="s">
        <v>482</v>
      </c>
      <c r="C667" s="18" t="s">
        <v>37</v>
      </c>
      <c r="D667" s="21" t="s">
        <v>698</v>
      </c>
      <c r="E667" s="18" t="s">
        <v>31</v>
      </c>
      <c r="F667" s="19" t="n">
        <f aca="false">F668</f>
        <v>21749</v>
      </c>
      <c r="G667" s="19" t="n">
        <f aca="false">G668</f>
        <v>23694</v>
      </c>
      <c r="H667" s="19" t="n">
        <f aca="false">H668</f>
        <v>23694</v>
      </c>
    </row>
    <row r="668" customFormat="false" ht="30" hidden="false" customHeight="false" outlineLevel="0" collapsed="false">
      <c r="A668" s="23" t="s">
        <v>32</v>
      </c>
      <c r="B668" s="18" t="s">
        <v>482</v>
      </c>
      <c r="C668" s="18" t="s">
        <v>37</v>
      </c>
      <c r="D668" s="21" t="s">
        <v>698</v>
      </c>
      <c r="E668" s="18" t="s">
        <v>33</v>
      </c>
      <c r="F668" s="19" t="n">
        <f aca="false">Ведомственная!G893</f>
        <v>21749</v>
      </c>
      <c r="G668" s="19" t="n">
        <f aca="false">Ведомственная!H893</f>
        <v>23694</v>
      </c>
      <c r="H668" s="19" t="n">
        <f aca="false">Ведомственная!I893</f>
        <v>23694</v>
      </c>
    </row>
    <row r="669" customFormat="false" ht="75" hidden="false" customHeight="false" outlineLevel="0" collapsed="false">
      <c r="A669" s="20" t="s">
        <v>699</v>
      </c>
      <c r="B669" s="18" t="s">
        <v>482</v>
      </c>
      <c r="C669" s="18" t="s">
        <v>37</v>
      </c>
      <c r="D669" s="21" t="s">
        <v>700</v>
      </c>
      <c r="E669" s="18"/>
      <c r="F669" s="19" t="n">
        <f aca="false">F670</f>
        <v>9108.1</v>
      </c>
      <c r="G669" s="19" t="n">
        <f aca="false">G670</f>
        <v>0</v>
      </c>
      <c r="H669" s="19" t="n">
        <f aca="false">H670</f>
        <v>0</v>
      </c>
    </row>
    <row r="670" customFormat="false" ht="30" hidden="false" customHeight="false" outlineLevel="0" collapsed="false">
      <c r="A670" s="29" t="s">
        <v>683</v>
      </c>
      <c r="B670" s="18" t="s">
        <v>482</v>
      </c>
      <c r="C670" s="18" t="s">
        <v>37</v>
      </c>
      <c r="D670" s="21" t="s">
        <v>701</v>
      </c>
      <c r="E670" s="18"/>
      <c r="F670" s="19" t="n">
        <f aca="false">F671</f>
        <v>9108.1</v>
      </c>
      <c r="G670" s="19" t="n">
        <f aca="false">G671</f>
        <v>0</v>
      </c>
      <c r="H670" s="19" t="n">
        <f aca="false">H671</f>
        <v>0</v>
      </c>
    </row>
    <row r="671" customFormat="false" ht="30" hidden="false" customHeight="false" outlineLevel="0" collapsed="false">
      <c r="A671" s="23" t="s">
        <v>119</v>
      </c>
      <c r="B671" s="18" t="s">
        <v>482</v>
      </c>
      <c r="C671" s="18" t="s">
        <v>37</v>
      </c>
      <c r="D671" s="21" t="s">
        <v>701</v>
      </c>
      <c r="E671" s="18" t="s">
        <v>120</v>
      </c>
      <c r="F671" s="19" t="n">
        <f aca="false">F672</f>
        <v>9108.1</v>
      </c>
      <c r="G671" s="19" t="n">
        <f aca="false">G672</f>
        <v>0</v>
      </c>
      <c r="H671" s="19" t="n">
        <f aca="false">H672</f>
        <v>0</v>
      </c>
    </row>
    <row r="672" customFormat="false" ht="15" hidden="false" customHeight="false" outlineLevel="0" collapsed="false">
      <c r="A672" s="23" t="s">
        <v>121</v>
      </c>
      <c r="B672" s="18" t="s">
        <v>482</v>
      </c>
      <c r="C672" s="18" t="s">
        <v>37</v>
      </c>
      <c r="D672" s="21" t="s">
        <v>701</v>
      </c>
      <c r="E672" s="18" t="s">
        <v>122</v>
      </c>
      <c r="F672" s="19" t="n">
        <f aca="false">Ведомственная!G897</f>
        <v>9108.1</v>
      </c>
      <c r="G672" s="19" t="n">
        <f aca="false">Ведомственная!H897</f>
        <v>0</v>
      </c>
      <c r="H672" s="19" t="n">
        <f aca="false">Ведомственная!I897</f>
        <v>0</v>
      </c>
    </row>
    <row r="673" customFormat="false" ht="15" hidden="false" customHeight="false" outlineLevel="0" collapsed="false">
      <c r="A673" s="20" t="s">
        <v>125</v>
      </c>
      <c r="B673" s="18" t="s">
        <v>482</v>
      </c>
      <c r="C673" s="18" t="s">
        <v>37</v>
      </c>
      <c r="D673" s="21" t="s">
        <v>702</v>
      </c>
      <c r="E673" s="18"/>
      <c r="F673" s="19" t="n">
        <f aca="false">F674</f>
        <v>350</v>
      </c>
      <c r="G673" s="19" t="n">
        <f aca="false">G674</f>
        <v>350</v>
      </c>
      <c r="H673" s="19" t="n">
        <f aca="false">H674</f>
        <v>350</v>
      </c>
    </row>
    <row r="674" customFormat="false" ht="30" hidden="false" customHeight="false" outlineLevel="0" collapsed="false">
      <c r="A674" s="20" t="s">
        <v>42</v>
      </c>
      <c r="B674" s="18" t="s">
        <v>482</v>
      </c>
      <c r="C674" s="18" t="s">
        <v>37</v>
      </c>
      <c r="D674" s="21" t="s">
        <v>703</v>
      </c>
      <c r="E674" s="18"/>
      <c r="F674" s="19" t="n">
        <f aca="false">F675</f>
        <v>350</v>
      </c>
      <c r="G674" s="19" t="n">
        <f aca="false">G675</f>
        <v>350</v>
      </c>
      <c r="H674" s="19" t="n">
        <f aca="false">H675</f>
        <v>350</v>
      </c>
    </row>
    <row r="675" customFormat="false" ht="15" hidden="false" customHeight="false" outlineLevel="0" collapsed="false">
      <c r="A675" s="23" t="s">
        <v>704</v>
      </c>
      <c r="B675" s="18" t="s">
        <v>482</v>
      </c>
      <c r="C675" s="18" t="s">
        <v>37</v>
      </c>
      <c r="D675" s="21" t="s">
        <v>705</v>
      </c>
      <c r="E675" s="18"/>
      <c r="F675" s="19" t="n">
        <f aca="false">F676</f>
        <v>350</v>
      </c>
      <c r="G675" s="19" t="n">
        <f aca="false">G676</f>
        <v>350</v>
      </c>
      <c r="H675" s="19" t="n">
        <f aca="false">H676</f>
        <v>350</v>
      </c>
    </row>
    <row r="676" customFormat="false" ht="30" hidden="false" customHeight="false" outlineLevel="0" collapsed="false">
      <c r="A676" s="23" t="s">
        <v>30</v>
      </c>
      <c r="B676" s="18" t="s">
        <v>482</v>
      </c>
      <c r="C676" s="18" t="s">
        <v>37</v>
      </c>
      <c r="D676" s="21" t="s">
        <v>705</v>
      </c>
      <c r="E676" s="18" t="s">
        <v>31</v>
      </c>
      <c r="F676" s="19" t="n">
        <f aca="false">F677</f>
        <v>350</v>
      </c>
      <c r="G676" s="19" t="n">
        <f aca="false">G677</f>
        <v>350</v>
      </c>
      <c r="H676" s="19" t="n">
        <f aca="false">H677</f>
        <v>350</v>
      </c>
    </row>
    <row r="677" customFormat="false" ht="30" hidden="false" customHeight="false" outlineLevel="0" collapsed="false">
      <c r="A677" s="23" t="s">
        <v>32</v>
      </c>
      <c r="B677" s="18" t="s">
        <v>482</v>
      </c>
      <c r="C677" s="18" t="s">
        <v>37</v>
      </c>
      <c r="D677" s="21" t="s">
        <v>705</v>
      </c>
      <c r="E677" s="18" t="s">
        <v>33</v>
      </c>
      <c r="F677" s="19" t="n">
        <f aca="false">Ведомственная!G902</f>
        <v>350</v>
      </c>
      <c r="G677" s="19" t="n">
        <f aca="false">Ведомственная!H902</f>
        <v>350</v>
      </c>
      <c r="H677" s="19" t="n">
        <f aca="false">Ведомственная!I902</f>
        <v>350</v>
      </c>
    </row>
    <row r="678" customFormat="false" ht="15" hidden="false" customHeight="false" outlineLevel="0" collapsed="false">
      <c r="A678" s="20" t="s">
        <v>48</v>
      </c>
      <c r="B678" s="18" t="s">
        <v>482</v>
      </c>
      <c r="C678" s="18" t="s">
        <v>37</v>
      </c>
      <c r="D678" s="21" t="s">
        <v>49</v>
      </c>
      <c r="E678" s="18"/>
      <c r="F678" s="19" t="n">
        <f aca="false">F679</f>
        <v>340</v>
      </c>
      <c r="G678" s="19" t="n">
        <f aca="false">G679</f>
        <v>340</v>
      </c>
      <c r="H678" s="19" t="n">
        <f aca="false">H679</f>
        <v>340</v>
      </c>
    </row>
    <row r="679" customFormat="false" ht="15" hidden="false" customHeight="false" outlineLevel="0" collapsed="false">
      <c r="A679" s="20" t="s">
        <v>512</v>
      </c>
      <c r="B679" s="18" t="s">
        <v>482</v>
      </c>
      <c r="C679" s="18" t="s">
        <v>37</v>
      </c>
      <c r="D679" s="21" t="s">
        <v>513</v>
      </c>
      <c r="E679" s="18"/>
      <c r="F679" s="19" t="n">
        <f aca="false">F680</f>
        <v>340</v>
      </c>
      <c r="G679" s="19" t="n">
        <f aca="false">G680</f>
        <v>340</v>
      </c>
      <c r="H679" s="19" t="n">
        <f aca="false">H680</f>
        <v>340</v>
      </c>
    </row>
    <row r="680" customFormat="false" ht="45" hidden="false" customHeight="false" outlineLevel="0" collapsed="false">
      <c r="A680" s="22" t="s">
        <v>514</v>
      </c>
      <c r="B680" s="18" t="s">
        <v>482</v>
      </c>
      <c r="C680" s="18" t="s">
        <v>37</v>
      </c>
      <c r="D680" s="21" t="s">
        <v>515</v>
      </c>
      <c r="E680" s="18"/>
      <c r="F680" s="19" t="n">
        <f aca="false">F681</f>
        <v>340</v>
      </c>
      <c r="G680" s="19" t="n">
        <f aca="false">G681</f>
        <v>340</v>
      </c>
      <c r="H680" s="19" t="n">
        <f aca="false">H681</f>
        <v>340</v>
      </c>
    </row>
    <row r="681" customFormat="false" ht="125.25" hidden="false" customHeight="true" outlineLevel="0" collapsed="false">
      <c r="A681" s="23" t="s">
        <v>706</v>
      </c>
      <c r="B681" s="18" t="s">
        <v>482</v>
      </c>
      <c r="C681" s="18" t="s">
        <v>37</v>
      </c>
      <c r="D681" s="21" t="s">
        <v>707</v>
      </c>
      <c r="E681" s="18"/>
      <c r="F681" s="19" t="n">
        <f aca="false">F682</f>
        <v>340</v>
      </c>
      <c r="G681" s="19" t="n">
        <f aca="false">G682</f>
        <v>340</v>
      </c>
      <c r="H681" s="19" t="n">
        <f aca="false">H682</f>
        <v>340</v>
      </c>
    </row>
    <row r="682" customFormat="false" ht="30" hidden="false" customHeight="false" outlineLevel="0" collapsed="false">
      <c r="A682" s="23" t="s">
        <v>119</v>
      </c>
      <c r="B682" s="18" t="s">
        <v>482</v>
      </c>
      <c r="C682" s="18" t="s">
        <v>37</v>
      </c>
      <c r="D682" s="21" t="s">
        <v>707</v>
      </c>
      <c r="E682" s="18" t="s">
        <v>120</v>
      </c>
      <c r="F682" s="19" t="n">
        <f aca="false">F683</f>
        <v>340</v>
      </c>
      <c r="G682" s="19" t="n">
        <f aca="false">G683</f>
        <v>340</v>
      </c>
      <c r="H682" s="19" t="n">
        <f aca="false">H683</f>
        <v>340</v>
      </c>
    </row>
    <row r="683" customFormat="false" ht="15" hidden="false" customHeight="false" outlineLevel="0" collapsed="false">
      <c r="A683" s="23" t="s">
        <v>121</v>
      </c>
      <c r="B683" s="18" t="s">
        <v>482</v>
      </c>
      <c r="C683" s="18" t="s">
        <v>37</v>
      </c>
      <c r="D683" s="21" t="s">
        <v>707</v>
      </c>
      <c r="E683" s="18" t="s">
        <v>122</v>
      </c>
      <c r="F683" s="19" t="n">
        <f aca="false">Ведомственная!G908</f>
        <v>340</v>
      </c>
      <c r="G683" s="19" t="n">
        <f aca="false">Ведомственная!H908</f>
        <v>340</v>
      </c>
      <c r="H683" s="19" t="n">
        <f aca="false">Ведомственная!I908</f>
        <v>340</v>
      </c>
    </row>
    <row r="684" customFormat="false" ht="30" hidden="false" customHeight="false" outlineLevel="0" collapsed="false">
      <c r="A684" s="20" t="s">
        <v>111</v>
      </c>
      <c r="B684" s="18" t="s">
        <v>482</v>
      </c>
      <c r="C684" s="18" t="s">
        <v>37</v>
      </c>
      <c r="D684" s="21" t="s">
        <v>112</v>
      </c>
      <c r="E684" s="18"/>
      <c r="F684" s="19" t="n">
        <f aca="false">F693+F698+F685</f>
        <v>16838</v>
      </c>
      <c r="G684" s="19" t="n">
        <f aca="false">G693+G698+G685</f>
        <v>13992</v>
      </c>
      <c r="H684" s="19" t="n">
        <f aca="false">H693+H698+H685</f>
        <v>13992</v>
      </c>
    </row>
    <row r="685" customFormat="false" ht="30" hidden="false" customHeight="false" outlineLevel="0" collapsed="false">
      <c r="A685" s="20" t="s">
        <v>113</v>
      </c>
      <c r="B685" s="18" t="s">
        <v>482</v>
      </c>
      <c r="C685" s="18" t="s">
        <v>37</v>
      </c>
      <c r="D685" s="21" t="s">
        <v>114</v>
      </c>
      <c r="E685" s="18"/>
      <c r="F685" s="19" t="n">
        <f aca="false">F686</f>
        <v>16721</v>
      </c>
      <c r="G685" s="19" t="n">
        <f aca="false">G686</f>
        <v>13865</v>
      </c>
      <c r="H685" s="19" t="n">
        <f aca="false">H686</f>
        <v>13865</v>
      </c>
    </row>
    <row r="686" customFormat="false" ht="45" hidden="false" customHeight="false" outlineLevel="0" collapsed="false">
      <c r="A686" s="29" t="s">
        <v>115</v>
      </c>
      <c r="B686" s="18" t="s">
        <v>482</v>
      </c>
      <c r="C686" s="18" t="s">
        <v>37</v>
      </c>
      <c r="D686" s="21" t="s">
        <v>116</v>
      </c>
      <c r="E686" s="18"/>
      <c r="F686" s="19" t="n">
        <f aca="false">F687+F690</f>
        <v>16721</v>
      </c>
      <c r="G686" s="19" t="n">
        <f aca="false">G687+G690</f>
        <v>13865</v>
      </c>
      <c r="H686" s="19" t="n">
        <f aca="false">H687+H690</f>
        <v>13865</v>
      </c>
    </row>
    <row r="687" customFormat="false" ht="75" hidden="false" customHeight="false" outlineLevel="0" collapsed="false">
      <c r="A687" s="20" t="s">
        <v>117</v>
      </c>
      <c r="B687" s="18" t="s">
        <v>482</v>
      </c>
      <c r="C687" s="18" t="s">
        <v>37</v>
      </c>
      <c r="D687" s="21" t="s">
        <v>118</v>
      </c>
      <c r="E687" s="18"/>
      <c r="F687" s="19" t="n">
        <f aca="false">F688</f>
        <v>2729</v>
      </c>
      <c r="G687" s="19" t="n">
        <f aca="false">G688</f>
        <v>800</v>
      </c>
      <c r="H687" s="19" t="n">
        <f aca="false">H688</f>
        <v>800</v>
      </c>
    </row>
    <row r="688" customFormat="false" ht="30" hidden="false" customHeight="false" outlineLevel="0" collapsed="false">
      <c r="A688" s="23" t="s">
        <v>119</v>
      </c>
      <c r="B688" s="18" t="s">
        <v>482</v>
      </c>
      <c r="C688" s="18" t="s">
        <v>37</v>
      </c>
      <c r="D688" s="21" t="s">
        <v>118</v>
      </c>
      <c r="E688" s="18" t="s">
        <v>120</v>
      </c>
      <c r="F688" s="19" t="n">
        <f aca="false">F689</f>
        <v>2729</v>
      </c>
      <c r="G688" s="19" t="n">
        <f aca="false">G689</f>
        <v>800</v>
      </c>
      <c r="H688" s="19" t="n">
        <f aca="false">H689</f>
        <v>800</v>
      </c>
    </row>
    <row r="689" customFormat="false" ht="15" hidden="false" customHeight="false" outlineLevel="0" collapsed="false">
      <c r="A689" s="23" t="s">
        <v>121</v>
      </c>
      <c r="B689" s="18" t="s">
        <v>482</v>
      </c>
      <c r="C689" s="18" t="s">
        <v>37</v>
      </c>
      <c r="D689" s="21" t="s">
        <v>118</v>
      </c>
      <c r="E689" s="18" t="s">
        <v>122</v>
      </c>
      <c r="F689" s="19" t="n">
        <f aca="false">Ведомственная!G914</f>
        <v>2729</v>
      </c>
      <c r="G689" s="19" t="n">
        <f aca="false">Ведомственная!H914</f>
        <v>800</v>
      </c>
      <c r="H689" s="19" t="n">
        <f aca="false">Ведомственная!I914</f>
        <v>800</v>
      </c>
    </row>
    <row r="690" customFormat="false" ht="15" hidden="false" customHeight="false" outlineLevel="0" collapsed="false">
      <c r="A690" s="23" t="s">
        <v>123</v>
      </c>
      <c r="B690" s="18" t="s">
        <v>482</v>
      </c>
      <c r="C690" s="18" t="s">
        <v>37</v>
      </c>
      <c r="D690" s="21" t="s">
        <v>124</v>
      </c>
      <c r="E690" s="18"/>
      <c r="F690" s="19" t="n">
        <f aca="false">F691</f>
        <v>13992</v>
      </c>
      <c r="G690" s="19" t="n">
        <f aca="false">G691</f>
        <v>13065</v>
      </c>
      <c r="H690" s="19" t="n">
        <f aca="false">H691</f>
        <v>13065</v>
      </c>
    </row>
    <row r="691" customFormat="false" ht="30" hidden="false" customHeight="false" outlineLevel="0" collapsed="false">
      <c r="A691" s="23" t="s">
        <v>119</v>
      </c>
      <c r="B691" s="18" t="s">
        <v>482</v>
      </c>
      <c r="C691" s="18" t="s">
        <v>37</v>
      </c>
      <c r="D691" s="21" t="s">
        <v>124</v>
      </c>
      <c r="E691" s="18" t="s">
        <v>120</v>
      </c>
      <c r="F691" s="19" t="n">
        <f aca="false">F692</f>
        <v>13992</v>
      </c>
      <c r="G691" s="19" t="n">
        <f aca="false">G692</f>
        <v>13065</v>
      </c>
      <c r="H691" s="19" t="n">
        <f aca="false">H692</f>
        <v>13065</v>
      </c>
    </row>
    <row r="692" customFormat="false" ht="15" hidden="false" customHeight="false" outlineLevel="0" collapsed="false">
      <c r="A692" s="23" t="s">
        <v>121</v>
      </c>
      <c r="B692" s="18" t="s">
        <v>482</v>
      </c>
      <c r="C692" s="18" t="s">
        <v>37</v>
      </c>
      <c r="D692" s="21" t="s">
        <v>124</v>
      </c>
      <c r="E692" s="18" t="s">
        <v>122</v>
      </c>
      <c r="F692" s="19" t="n">
        <f aca="false">Ведомственная!G917</f>
        <v>13992</v>
      </c>
      <c r="G692" s="19" t="n">
        <f aca="false">Ведомственная!H917</f>
        <v>13065</v>
      </c>
      <c r="H692" s="19" t="n">
        <f aca="false">Ведомственная!I917</f>
        <v>13065</v>
      </c>
    </row>
    <row r="693" customFormat="false" ht="30" hidden="false" customHeight="false" outlineLevel="0" collapsed="false">
      <c r="A693" s="23" t="s">
        <v>227</v>
      </c>
      <c r="B693" s="18" t="s">
        <v>482</v>
      </c>
      <c r="C693" s="18" t="s">
        <v>37</v>
      </c>
      <c r="D693" s="21" t="s">
        <v>228</v>
      </c>
      <c r="E693" s="18"/>
      <c r="F693" s="19" t="n">
        <f aca="false">F694</f>
        <v>75</v>
      </c>
      <c r="G693" s="19" t="n">
        <f aca="false">G694</f>
        <v>75</v>
      </c>
      <c r="H693" s="19" t="n">
        <f aca="false">H694</f>
        <v>75</v>
      </c>
    </row>
    <row r="694" customFormat="false" ht="30" hidden="false" customHeight="false" outlineLevel="0" collapsed="false">
      <c r="A694" s="29" t="s">
        <v>229</v>
      </c>
      <c r="B694" s="18" t="s">
        <v>482</v>
      </c>
      <c r="C694" s="18" t="s">
        <v>37</v>
      </c>
      <c r="D694" s="21" t="s">
        <v>230</v>
      </c>
      <c r="E694" s="18"/>
      <c r="F694" s="19" t="n">
        <f aca="false">F695</f>
        <v>75</v>
      </c>
      <c r="G694" s="19" t="n">
        <f aca="false">G695</f>
        <v>75</v>
      </c>
      <c r="H694" s="19" t="n">
        <f aca="false">H695</f>
        <v>75</v>
      </c>
    </row>
    <row r="695" customFormat="false" ht="30" hidden="false" customHeight="false" outlineLevel="0" collapsed="false">
      <c r="A695" s="27" t="s">
        <v>231</v>
      </c>
      <c r="B695" s="18" t="s">
        <v>482</v>
      </c>
      <c r="C695" s="18" t="s">
        <v>37</v>
      </c>
      <c r="D695" s="21" t="s">
        <v>232</v>
      </c>
      <c r="E695" s="18"/>
      <c r="F695" s="19" t="n">
        <f aca="false">F696</f>
        <v>75</v>
      </c>
      <c r="G695" s="19" t="n">
        <f aca="false">G696</f>
        <v>75</v>
      </c>
      <c r="H695" s="19" t="n">
        <f aca="false">H696</f>
        <v>75</v>
      </c>
    </row>
    <row r="696" customFormat="false" ht="30" hidden="false" customHeight="false" outlineLevel="0" collapsed="false">
      <c r="A696" s="23" t="s">
        <v>119</v>
      </c>
      <c r="B696" s="18" t="s">
        <v>482</v>
      </c>
      <c r="C696" s="18" t="s">
        <v>37</v>
      </c>
      <c r="D696" s="21" t="s">
        <v>232</v>
      </c>
      <c r="E696" s="18" t="s">
        <v>120</v>
      </c>
      <c r="F696" s="19" t="n">
        <f aca="false">F697</f>
        <v>75</v>
      </c>
      <c r="G696" s="19" t="n">
        <f aca="false">G697</f>
        <v>75</v>
      </c>
      <c r="H696" s="19" t="n">
        <f aca="false">H697</f>
        <v>75</v>
      </c>
    </row>
    <row r="697" customFormat="false" ht="15" hidden="false" customHeight="false" outlineLevel="0" collapsed="false">
      <c r="A697" s="23" t="s">
        <v>121</v>
      </c>
      <c r="B697" s="18" t="s">
        <v>482</v>
      </c>
      <c r="C697" s="18" t="s">
        <v>37</v>
      </c>
      <c r="D697" s="21" t="s">
        <v>232</v>
      </c>
      <c r="E697" s="18" t="s">
        <v>122</v>
      </c>
      <c r="F697" s="19" t="n">
        <f aca="false">Ведомственная!G922</f>
        <v>75</v>
      </c>
      <c r="G697" s="19" t="n">
        <f aca="false">Ведомственная!H922</f>
        <v>75</v>
      </c>
      <c r="H697" s="19" t="n">
        <f aca="false">Ведомственная!I922</f>
        <v>75</v>
      </c>
    </row>
    <row r="698" customFormat="false" ht="30" hidden="false" customHeight="false" outlineLevel="0" collapsed="false">
      <c r="A698" s="20" t="s">
        <v>646</v>
      </c>
      <c r="B698" s="18" t="s">
        <v>482</v>
      </c>
      <c r="C698" s="18" t="s">
        <v>37</v>
      </c>
      <c r="D698" s="21" t="s">
        <v>647</v>
      </c>
      <c r="E698" s="18"/>
      <c r="F698" s="19" t="n">
        <f aca="false">F699</f>
        <v>42</v>
      </c>
      <c r="G698" s="19" t="n">
        <f aca="false">G699</f>
        <v>52</v>
      </c>
      <c r="H698" s="19" t="n">
        <f aca="false">H699</f>
        <v>52</v>
      </c>
    </row>
    <row r="699" customFormat="false" ht="60" hidden="false" customHeight="false" outlineLevel="0" collapsed="false">
      <c r="A699" s="29" t="s">
        <v>648</v>
      </c>
      <c r="B699" s="18" t="s">
        <v>482</v>
      </c>
      <c r="C699" s="18" t="s">
        <v>37</v>
      </c>
      <c r="D699" s="21" t="s">
        <v>649</v>
      </c>
      <c r="E699" s="18"/>
      <c r="F699" s="19" t="n">
        <f aca="false">F700</f>
        <v>42</v>
      </c>
      <c r="G699" s="19" t="n">
        <f aca="false">G700</f>
        <v>52</v>
      </c>
      <c r="H699" s="19" t="n">
        <f aca="false">H700</f>
        <v>52</v>
      </c>
    </row>
    <row r="700" customFormat="false" ht="45" hidden="false" customHeight="false" outlineLevel="0" collapsed="false">
      <c r="A700" s="29" t="s">
        <v>650</v>
      </c>
      <c r="B700" s="18" t="s">
        <v>482</v>
      </c>
      <c r="C700" s="18" t="s">
        <v>37</v>
      </c>
      <c r="D700" s="21" t="s">
        <v>651</v>
      </c>
      <c r="E700" s="18"/>
      <c r="F700" s="19" t="n">
        <f aca="false">F701</f>
        <v>42</v>
      </c>
      <c r="G700" s="19" t="n">
        <f aca="false">G701</f>
        <v>52</v>
      </c>
      <c r="H700" s="19" t="n">
        <f aca="false">H701</f>
        <v>52</v>
      </c>
    </row>
    <row r="701" customFormat="false" ht="30" hidden="false" customHeight="false" outlineLevel="0" collapsed="false">
      <c r="A701" s="23" t="s">
        <v>119</v>
      </c>
      <c r="B701" s="18" t="s">
        <v>482</v>
      </c>
      <c r="C701" s="18" t="s">
        <v>37</v>
      </c>
      <c r="D701" s="21" t="s">
        <v>651</v>
      </c>
      <c r="E701" s="18" t="s">
        <v>120</v>
      </c>
      <c r="F701" s="19" t="n">
        <f aca="false">F702</f>
        <v>42</v>
      </c>
      <c r="G701" s="19" t="n">
        <f aca="false">G702</f>
        <v>52</v>
      </c>
      <c r="H701" s="19" t="n">
        <f aca="false">H702</f>
        <v>52</v>
      </c>
    </row>
    <row r="702" customFormat="false" ht="15" hidden="false" customHeight="false" outlineLevel="0" collapsed="false">
      <c r="A702" s="23" t="s">
        <v>121</v>
      </c>
      <c r="B702" s="18" t="s">
        <v>482</v>
      </c>
      <c r="C702" s="18" t="s">
        <v>37</v>
      </c>
      <c r="D702" s="21" t="s">
        <v>651</v>
      </c>
      <c r="E702" s="18" t="s">
        <v>122</v>
      </c>
      <c r="F702" s="19" t="n">
        <f aca="false">Ведомственная!G927</f>
        <v>42</v>
      </c>
      <c r="G702" s="19" t="n">
        <f aca="false">Ведомственная!H927</f>
        <v>52</v>
      </c>
      <c r="H702" s="19" t="n">
        <f aca="false">Ведомственная!I927</f>
        <v>52</v>
      </c>
    </row>
    <row r="703" customFormat="false" ht="15" hidden="false" customHeight="false" outlineLevel="0" collapsed="false">
      <c r="A703" s="20" t="s">
        <v>323</v>
      </c>
      <c r="B703" s="18" t="s">
        <v>482</v>
      </c>
      <c r="C703" s="18" t="s">
        <v>37</v>
      </c>
      <c r="D703" s="21" t="s">
        <v>324</v>
      </c>
      <c r="E703" s="18"/>
      <c r="F703" s="19" t="n">
        <f aca="false">F704</f>
        <v>14833.9</v>
      </c>
      <c r="G703" s="19" t="n">
        <f aca="false">G704</f>
        <v>0</v>
      </c>
      <c r="H703" s="19" t="n">
        <f aca="false">H704</f>
        <v>0</v>
      </c>
    </row>
    <row r="704" customFormat="false" ht="15" hidden="false" customHeight="false" outlineLevel="0" collapsed="false">
      <c r="A704" s="20" t="s">
        <v>325</v>
      </c>
      <c r="B704" s="18" t="s">
        <v>482</v>
      </c>
      <c r="C704" s="18" t="s">
        <v>37</v>
      </c>
      <c r="D704" s="21" t="s">
        <v>326</v>
      </c>
      <c r="E704" s="18"/>
      <c r="F704" s="19" t="n">
        <f aca="false">F705</f>
        <v>14833.9</v>
      </c>
      <c r="G704" s="19" t="n">
        <f aca="false">G705</f>
        <v>0</v>
      </c>
      <c r="H704" s="19" t="n">
        <f aca="false">H705</f>
        <v>0</v>
      </c>
    </row>
    <row r="705" customFormat="false" ht="45" hidden="false" customHeight="false" outlineLevel="0" collapsed="false">
      <c r="A705" s="29" t="s">
        <v>327</v>
      </c>
      <c r="B705" s="18" t="s">
        <v>482</v>
      </c>
      <c r="C705" s="18" t="s">
        <v>37</v>
      </c>
      <c r="D705" s="21" t="s">
        <v>328</v>
      </c>
      <c r="E705" s="18"/>
      <c r="F705" s="19" t="n">
        <f aca="false">F706</f>
        <v>14833.9</v>
      </c>
      <c r="G705" s="19" t="n">
        <f aca="false">G706</f>
        <v>0</v>
      </c>
      <c r="H705" s="19" t="n">
        <f aca="false">H706</f>
        <v>0</v>
      </c>
    </row>
    <row r="706" customFormat="false" ht="75" hidden="false" customHeight="false" outlineLevel="0" collapsed="false">
      <c r="A706" s="29" t="s">
        <v>329</v>
      </c>
      <c r="B706" s="18" t="s">
        <v>482</v>
      </c>
      <c r="C706" s="18" t="s">
        <v>37</v>
      </c>
      <c r="D706" s="21" t="s">
        <v>330</v>
      </c>
      <c r="E706" s="18"/>
      <c r="F706" s="19" t="n">
        <f aca="false">F707</f>
        <v>14833.9</v>
      </c>
      <c r="G706" s="19" t="n">
        <f aca="false">G707</f>
        <v>0</v>
      </c>
      <c r="H706" s="19" t="n">
        <f aca="false">H707</f>
        <v>0</v>
      </c>
    </row>
    <row r="707" customFormat="false" ht="30" hidden="false" customHeight="false" outlineLevel="0" collapsed="false">
      <c r="A707" s="23" t="s">
        <v>30</v>
      </c>
      <c r="B707" s="18" t="s">
        <v>482</v>
      </c>
      <c r="C707" s="18" t="s">
        <v>37</v>
      </c>
      <c r="D707" s="21" t="s">
        <v>330</v>
      </c>
      <c r="E707" s="18" t="s">
        <v>31</v>
      </c>
      <c r="F707" s="19" t="n">
        <f aca="false">F708</f>
        <v>14833.9</v>
      </c>
      <c r="G707" s="19" t="n">
        <f aca="false">G708</f>
        <v>0</v>
      </c>
      <c r="H707" s="19" t="n">
        <f aca="false">H708</f>
        <v>0</v>
      </c>
    </row>
    <row r="708" customFormat="false" ht="30" hidden="false" customHeight="false" outlineLevel="0" collapsed="false">
      <c r="A708" s="23" t="s">
        <v>32</v>
      </c>
      <c r="B708" s="18" t="s">
        <v>482</v>
      </c>
      <c r="C708" s="18" t="s">
        <v>37</v>
      </c>
      <c r="D708" s="21" t="s">
        <v>330</v>
      </c>
      <c r="E708" s="18" t="s">
        <v>33</v>
      </c>
      <c r="F708" s="19" t="n">
        <f aca="false">Ведомственная!G579</f>
        <v>14833.9</v>
      </c>
      <c r="G708" s="19" t="n">
        <f aca="false">Ведомственная!H579</f>
        <v>0</v>
      </c>
      <c r="H708" s="19" t="n">
        <f aca="false">Ведомственная!I579</f>
        <v>0</v>
      </c>
    </row>
    <row r="709" customFormat="false" ht="30" hidden="false" customHeight="false" outlineLevel="0" collapsed="false">
      <c r="A709" s="20" t="s">
        <v>165</v>
      </c>
      <c r="B709" s="18" t="s">
        <v>482</v>
      </c>
      <c r="C709" s="18" t="s">
        <v>37</v>
      </c>
      <c r="D709" s="21" t="s">
        <v>166</v>
      </c>
      <c r="E709" s="18"/>
      <c r="F709" s="19" t="n">
        <f aca="false">F710</f>
        <v>559</v>
      </c>
      <c r="G709" s="19" t="n">
        <f aca="false">G710</f>
        <v>770</v>
      </c>
      <c r="H709" s="19" t="n">
        <f aca="false">H710</f>
        <v>787</v>
      </c>
    </row>
    <row r="710" customFormat="false" ht="45" hidden="false" customHeight="false" outlineLevel="0" collapsed="false">
      <c r="A710" s="20" t="s">
        <v>303</v>
      </c>
      <c r="B710" s="18" t="s">
        <v>482</v>
      </c>
      <c r="C710" s="18" t="s">
        <v>37</v>
      </c>
      <c r="D710" s="21" t="s">
        <v>304</v>
      </c>
      <c r="E710" s="18"/>
      <c r="F710" s="19" t="n">
        <f aca="false">F715+F711</f>
        <v>559</v>
      </c>
      <c r="G710" s="19" t="n">
        <f aca="false">G715+G711</f>
        <v>770</v>
      </c>
      <c r="H710" s="19" t="n">
        <f aca="false">H715+H711</f>
        <v>787</v>
      </c>
    </row>
    <row r="711" customFormat="false" ht="15" hidden="false" customHeight="false" outlineLevel="0" collapsed="false">
      <c r="A711" s="23" t="s">
        <v>708</v>
      </c>
      <c r="B711" s="18" t="s">
        <v>482</v>
      </c>
      <c r="C711" s="18" t="s">
        <v>37</v>
      </c>
      <c r="D711" s="21" t="s">
        <v>306</v>
      </c>
      <c r="E711" s="24"/>
      <c r="F711" s="19" t="n">
        <f aca="false">F712</f>
        <v>152</v>
      </c>
      <c r="G711" s="19" t="n">
        <f aca="false">G712</f>
        <v>252</v>
      </c>
      <c r="H711" s="19" t="n">
        <f aca="false">H712</f>
        <v>252</v>
      </c>
    </row>
    <row r="712" customFormat="false" ht="90" hidden="false" customHeight="false" outlineLevel="0" collapsed="false">
      <c r="A712" s="23" t="s">
        <v>709</v>
      </c>
      <c r="B712" s="18" t="s">
        <v>482</v>
      </c>
      <c r="C712" s="18" t="s">
        <v>37</v>
      </c>
      <c r="D712" s="21" t="s">
        <v>710</v>
      </c>
      <c r="E712" s="24"/>
      <c r="F712" s="19" t="n">
        <f aca="false">F713</f>
        <v>152</v>
      </c>
      <c r="G712" s="19" t="n">
        <f aca="false">G713</f>
        <v>252</v>
      </c>
      <c r="H712" s="19" t="n">
        <f aca="false">H713</f>
        <v>252</v>
      </c>
    </row>
    <row r="713" customFormat="false" ht="30" hidden="false" customHeight="false" outlineLevel="0" collapsed="false">
      <c r="A713" s="23" t="s">
        <v>119</v>
      </c>
      <c r="B713" s="18" t="s">
        <v>482</v>
      </c>
      <c r="C713" s="18" t="s">
        <v>37</v>
      </c>
      <c r="D713" s="21" t="s">
        <v>710</v>
      </c>
      <c r="E713" s="18" t="n">
        <v>600</v>
      </c>
      <c r="F713" s="19" t="n">
        <f aca="false">F714</f>
        <v>152</v>
      </c>
      <c r="G713" s="19" t="n">
        <f aca="false">G714</f>
        <v>252</v>
      </c>
      <c r="H713" s="19" t="n">
        <f aca="false">H714</f>
        <v>252</v>
      </c>
    </row>
    <row r="714" customFormat="false" ht="15" hidden="false" customHeight="false" outlineLevel="0" collapsed="false">
      <c r="A714" s="23" t="s">
        <v>121</v>
      </c>
      <c r="B714" s="18" t="s">
        <v>482</v>
      </c>
      <c r="C714" s="18" t="s">
        <v>37</v>
      </c>
      <c r="D714" s="21" t="s">
        <v>710</v>
      </c>
      <c r="E714" s="18" t="n">
        <v>610</v>
      </c>
      <c r="F714" s="19" t="n">
        <f aca="false">Ведомственная!G933</f>
        <v>152</v>
      </c>
      <c r="G714" s="19" t="n">
        <f aca="false">Ведомственная!H933</f>
        <v>252</v>
      </c>
      <c r="H714" s="19" t="n">
        <f aca="false">Ведомственная!I933</f>
        <v>252</v>
      </c>
    </row>
    <row r="715" customFormat="false" ht="15" hidden="false" customHeight="false" outlineLevel="0" collapsed="false">
      <c r="A715" s="20" t="s">
        <v>711</v>
      </c>
      <c r="B715" s="18" t="s">
        <v>482</v>
      </c>
      <c r="C715" s="18" t="s">
        <v>37</v>
      </c>
      <c r="D715" s="21" t="s">
        <v>712</v>
      </c>
      <c r="E715" s="24"/>
      <c r="F715" s="19" t="n">
        <f aca="false">F716</f>
        <v>407</v>
      </c>
      <c r="G715" s="19" t="n">
        <f aca="false">G716</f>
        <v>518</v>
      </c>
      <c r="H715" s="19" t="n">
        <f aca="false">H716</f>
        <v>535</v>
      </c>
    </row>
    <row r="716" customFormat="false" ht="75" hidden="false" customHeight="false" outlineLevel="0" collapsed="false">
      <c r="A716" s="20" t="s">
        <v>713</v>
      </c>
      <c r="B716" s="18" t="s">
        <v>482</v>
      </c>
      <c r="C716" s="18" t="s">
        <v>37</v>
      </c>
      <c r="D716" s="21" t="s">
        <v>714</v>
      </c>
      <c r="E716" s="12"/>
      <c r="F716" s="19" t="n">
        <f aca="false">F717</f>
        <v>407</v>
      </c>
      <c r="G716" s="19" t="n">
        <f aca="false">G717</f>
        <v>518</v>
      </c>
      <c r="H716" s="19" t="n">
        <f aca="false">H717</f>
        <v>535</v>
      </c>
    </row>
    <row r="717" customFormat="false" ht="30" hidden="false" customHeight="false" outlineLevel="0" collapsed="false">
      <c r="A717" s="23" t="s">
        <v>119</v>
      </c>
      <c r="B717" s="18" t="s">
        <v>482</v>
      </c>
      <c r="C717" s="18" t="s">
        <v>37</v>
      </c>
      <c r="D717" s="21" t="s">
        <v>714</v>
      </c>
      <c r="E717" s="12" t="n">
        <v>600</v>
      </c>
      <c r="F717" s="19" t="n">
        <f aca="false">F718</f>
        <v>407</v>
      </c>
      <c r="G717" s="19" t="n">
        <f aca="false">G718</f>
        <v>518</v>
      </c>
      <c r="H717" s="19" t="n">
        <f aca="false">H718</f>
        <v>535</v>
      </c>
    </row>
    <row r="718" customFormat="false" ht="15" hidden="false" customHeight="false" outlineLevel="0" collapsed="false">
      <c r="A718" s="23" t="s">
        <v>121</v>
      </c>
      <c r="B718" s="18" t="s">
        <v>482</v>
      </c>
      <c r="C718" s="18" t="s">
        <v>37</v>
      </c>
      <c r="D718" s="21" t="s">
        <v>714</v>
      </c>
      <c r="E718" s="12" t="n">
        <v>610</v>
      </c>
      <c r="F718" s="19" t="n">
        <f aca="false">Ведомственная!G937</f>
        <v>407</v>
      </c>
      <c r="G718" s="19" t="n">
        <f aca="false">Ведомственная!H937</f>
        <v>518</v>
      </c>
      <c r="H718" s="19" t="n">
        <f aca="false">Ведомственная!I937</f>
        <v>535</v>
      </c>
    </row>
    <row r="719" customFormat="false" ht="30" hidden="false" customHeight="false" outlineLevel="0" collapsed="false">
      <c r="A719" s="20" t="s">
        <v>357</v>
      </c>
      <c r="B719" s="18" t="s">
        <v>482</v>
      </c>
      <c r="C719" s="18" t="s">
        <v>37</v>
      </c>
      <c r="D719" s="21" t="s">
        <v>358</v>
      </c>
      <c r="E719" s="18"/>
      <c r="F719" s="19" t="n">
        <f aca="false">F720</f>
        <v>623008.7</v>
      </c>
      <c r="G719" s="19" t="n">
        <f aca="false">G720</f>
        <v>0</v>
      </c>
      <c r="H719" s="19" t="n">
        <f aca="false">H720</f>
        <v>0</v>
      </c>
    </row>
    <row r="720" customFormat="false" ht="30" hidden="false" customHeight="false" outlineLevel="0" collapsed="false">
      <c r="A720" s="20" t="s">
        <v>484</v>
      </c>
      <c r="B720" s="18" t="s">
        <v>482</v>
      </c>
      <c r="C720" s="18" t="s">
        <v>37</v>
      </c>
      <c r="D720" s="21" t="s">
        <v>485</v>
      </c>
      <c r="E720" s="18"/>
      <c r="F720" s="19" t="n">
        <f aca="false">F725+F721</f>
        <v>623008.7</v>
      </c>
      <c r="G720" s="19" t="n">
        <f aca="false">G725+G721</f>
        <v>0</v>
      </c>
      <c r="H720" s="19" t="n">
        <f aca="false">H725+H721</f>
        <v>0</v>
      </c>
    </row>
    <row r="721" customFormat="false" ht="30" hidden="false" customHeight="false" outlineLevel="0" collapsed="false">
      <c r="A721" s="20" t="s">
        <v>491</v>
      </c>
      <c r="B721" s="18" t="s">
        <v>482</v>
      </c>
      <c r="C721" s="18" t="s">
        <v>37</v>
      </c>
      <c r="D721" s="21" t="s">
        <v>492</v>
      </c>
      <c r="E721" s="18"/>
      <c r="F721" s="19" t="n">
        <f aca="false">F722</f>
        <v>8103.4</v>
      </c>
      <c r="G721" s="19" t="n">
        <f aca="false">G722</f>
        <v>0</v>
      </c>
      <c r="H721" s="19" t="n">
        <f aca="false">H722</f>
        <v>0</v>
      </c>
    </row>
    <row r="722" customFormat="false" ht="45" hidden="false" customHeight="false" outlineLevel="0" collapsed="false">
      <c r="A722" s="23" t="s">
        <v>493</v>
      </c>
      <c r="B722" s="18" t="s">
        <v>482</v>
      </c>
      <c r="C722" s="18" t="s">
        <v>37</v>
      </c>
      <c r="D722" s="21" t="s">
        <v>494</v>
      </c>
      <c r="E722" s="18"/>
      <c r="F722" s="19" t="n">
        <f aca="false">F723</f>
        <v>8103.4</v>
      </c>
      <c r="G722" s="19" t="n">
        <f aca="false">G723</f>
        <v>0</v>
      </c>
      <c r="H722" s="19" t="n">
        <f aca="false">H723</f>
        <v>0</v>
      </c>
    </row>
    <row r="723" customFormat="false" ht="30" hidden="false" customHeight="false" outlineLevel="0" collapsed="false">
      <c r="A723" s="23" t="s">
        <v>381</v>
      </c>
      <c r="B723" s="18" t="s">
        <v>482</v>
      </c>
      <c r="C723" s="18" t="s">
        <v>37</v>
      </c>
      <c r="D723" s="21" t="s">
        <v>494</v>
      </c>
      <c r="E723" s="18" t="s">
        <v>382</v>
      </c>
      <c r="F723" s="19" t="n">
        <f aca="false">F724</f>
        <v>8103.4</v>
      </c>
      <c r="G723" s="19" t="n">
        <f aca="false">G724</f>
        <v>0</v>
      </c>
      <c r="H723" s="19" t="n">
        <f aca="false">H724</f>
        <v>0</v>
      </c>
    </row>
    <row r="724" customFormat="false" ht="15" hidden="false" customHeight="false" outlineLevel="0" collapsed="false">
      <c r="A724" s="23" t="s">
        <v>383</v>
      </c>
      <c r="B724" s="18" t="s">
        <v>482</v>
      </c>
      <c r="C724" s="18" t="s">
        <v>37</v>
      </c>
      <c r="D724" s="21" t="s">
        <v>494</v>
      </c>
      <c r="E724" s="18" t="s">
        <v>384</v>
      </c>
      <c r="F724" s="19" t="n">
        <f aca="false">Ведомственная!G585</f>
        <v>8103.4</v>
      </c>
      <c r="G724" s="19" t="n">
        <f aca="false">Ведомственная!H585</f>
        <v>0</v>
      </c>
      <c r="H724" s="19" t="n">
        <f aca="false">Ведомственная!I585</f>
        <v>0</v>
      </c>
    </row>
    <row r="725" customFormat="false" ht="15" hidden="false" customHeight="false" outlineLevel="0" collapsed="false">
      <c r="A725" s="22" t="s">
        <v>495</v>
      </c>
      <c r="B725" s="18" t="s">
        <v>482</v>
      </c>
      <c r="C725" s="18" t="s">
        <v>37</v>
      </c>
      <c r="D725" s="21" t="s">
        <v>496</v>
      </c>
      <c r="E725" s="18"/>
      <c r="F725" s="19" t="n">
        <f aca="false">F726</f>
        <v>614905.3</v>
      </c>
      <c r="G725" s="19" t="n">
        <f aca="false">G726</f>
        <v>0</v>
      </c>
      <c r="H725" s="19" t="n">
        <f aca="false">H726</f>
        <v>0</v>
      </c>
    </row>
    <row r="726" customFormat="false" ht="30" hidden="false" customHeight="false" outlineLevel="0" collapsed="false">
      <c r="A726" s="22" t="s">
        <v>497</v>
      </c>
      <c r="B726" s="18" t="s">
        <v>482</v>
      </c>
      <c r="C726" s="18" t="s">
        <v>37</v>
      </c>
      <c r="D726" s="21" t="s">
        <v>498</v>
      </c>
      <c r="E726" s="18"/>
      <c r="F726" s="19" t="n">
        <f aca="false">F727</f>
        <v>614905.3</v>
      </c>
      <c r="G726" s="19" t="n">
        <f aca="false">G727</f>
        <v>0</v>
      </c>
      <c r="H726" s="19" t="n">
        <f aca="false">H727</f>
        <v>0</v>
      </c>
    </row>
    <row r="727" customFormat="false" ht="30" hidden="false" customHeight="false" outlineLevel="0" collapsed="false">
      <c r="A727" s="23" t="s">
        <v>381</v>
      </c>
      <c r="B727" s="18" t="s">
        <v>482</v>
      </c>
      <c r="C727" s="18" t="s">
        <v>37</v>
      </c>
      <c r="D727" s="21" t="s">
        <v>498</v>
      </c>
      <c r="E727" s="18" t="s">
        <v>382</v>
      </c>
      <c r="F727" s="19" t="n">
        <f aca="false">F728</f>
        <v>614905.3</v>
      </c>
      <c r="G727" s="19" t="n">
        <f aca="false">G728</f>
        <v>0</v>
      </c>
      <c r="H727" s="19" t="n">
        <f aca="false">H728</f>
        <v>0</v>
      </c>
    </row>
    <row r="728" customFormat="false" ht="15" hidden="false" customHeight="false" outlineLevel="0" collapsed="false">
      <c r="A728" s="23" t="s">
        <v>383</v>
      </c>
      <c r="B728" s="18" t="s">
        <v>482</v>
      </c>
      <c r="C728" s="18" t="s">
        <v>37</v>
      </c>
      <c r="D728" s="21" t="s">
        <v>498</v>
      </c>
      <c r="E728" s="18" t="s">
        <v>384</v>
      </c>
      <c r="F728" s="19" t="n">
        <f aca="false">Ведомственная!G589</f>
        <v>614905.3</v>
      </c>
      <c r="G728" s="19" t="n">
        <f aca="false">Ведомственная!H589</f>
        <v>0</v>
      </c>
      <c r="H728" s="19" t="n">
        <f aca="false">Ведомственная!I589</f>
        <v>0</v>
      </c>
    </row>
    <row r="729" customFormat="false" ht="15" hidden="false" customHeight="false" outlineLevel="0" collapsed="false">
      <c r="A729" s="23" t="s">
        <v>499</v>
      </c>
      <c r="B729" s="18" t="s">
        <v>482</v>
      </c>
      <c r="C729" s="18" t="s">
        <v>17</v>
      </c>
      <c r="D729" s="18"/>
      <c r="E729" s="18"/>
      <c r="F729" s="19" t="n">
        <f aca="false">F741+F751+F757+F730</f>
        <v>120413.5</v>
      </c>
      <c r="G729" s="19" t="n">
        <f aca="false">G741+G751+G757+G730</f>
        <v>111250.6</v>
      </c>
      <c r="H729" s="19" t="n">
        <f aca="false">H741+H751+H757+H730</f>
        <v>112311.2</v>
      </c>
    </row>
    <row r="730" customFormat="false" ht="15" hidden="false" customHeight="false" outlineLevel="0" collapsed="false">
      <c r="A730" s="20" t="s">
        <v>88</v>
      </c>
      <c r="B730" s="18" t="s">
        <v>482</v>
      </c>
      <c r="C730" s="18" t="s">
        <v>17</v>
      </c>
      <c r="D730" s="18" t="s">
        <v>89</v>
      </c>
      <c r="E730" s="18"/>
      <c r="F730" s="19" t="n">
        <f aca="false">F731+F736</f>
        <v>69620.4</v>
      </c>
      <c r="G730" s="19" t="n">
        <f aca="false">G731+G736</f>
        <v>60604.4</v>
      </c>
      <c r="H730" s="19" t="n">
        <f aca="false">H731+H736</f>
        <v>60600</v>
      </c>
    </row>
    <row r="731" customFormat="false" ht="45" hidden="false" customHeight="false" outlineLevel="0" collapsed="false">
      <c r="A731" s="20" t="s">
        <v>500</v>
      </c>
      <c r="B731" s="18" t="s">
        <v>482</v>
      </c>
      <c r="C731" s="18" t="s">
        <v>17</v>
      </c>
      <c r="D731" s="18" t="s">
        <v>501</v>
      </c>
      <c r="E731" s="18"/>
      <c r="F731" s="19" t="n">
        <f aca="false">F732</f>
        <v>9816</v>
      </c>
      <c r="G731" s="19" t="n">
        <f aca="false">G732</f>
        <v>0</v>
      </c>
      <c r="H731" s="19" t="n">
        <f aca="false">H732</f>
        <v>0</v>
      </c>
    </row>
    <row r="732" customFormat="false" ht="15" hidden="false" customHeight="false" outlineLevel="0" collapsed="false">
      <c r="A732" s="20" t="s">
        <v>502</v>
      </c>
      <c r="B732" s="18" t="s">
        <v>482</v>
      </c>
      <c r="C732" s="18" t="s">
        <v>17</v>
      </c>
      <c r="D732" s="18" t="s">
        <v>503</v>
      </c>
      <c r="E732" s="18"/>
      <c r="F732" s="41" t="n">
        <f aca="false">F733</f>
        <v>9816</v>
      </c>
      <c r="G732" s="41" t="n">
        <f aca="false">G733</f>
        <v>0</v>
      </c>
      <c r="H732" s="41" t="n">
        <f aca="false">H733</f>
        <v>0</v>
      </c>
    </row>
    <row r="733" customFormat="false" ht="75" hidden="false" customHeight="false" outlineLevel="0" collapsed="false">
      <c r="A733" s="20" t="s">
        <v>504</v>
      </c>
      <c r="B733" s="18" t="s">
        <v>482</v>
      </c>
      <c r="C733" s="18" t="s">
        <v>17</v>
      </c>
      <c r="D733" s="18" t="s">
        <v>505</v>
      </c>
      <c r="E733" s="18"/>
      <c r="F733" s="41" t="n">
        <f aca="false">F734</f>
        <v>9816</v>
      </c>
      <c r="G733" s="41" t="n">
        <f aca="false">G734</f>
        <v>0</v>
      </c>
      <c r="H733" s="41" t="n">
        <f aca="false">H734</f>
        <v>0</v>
      </c>
    </row>
    <row r="734" customFormat="false" ht="30" hidden="false" customHeight="false" outlineLevel="0" collapsed="false">
      <c r="A734" s="23" t="s">
        <v>119</v>
      </c>
      <c r="B734" s="18" t="s">
        <v>482</v>
      </c>
      <c r="C734" s="18" t="s">
        <v>17</v>
      </c>
      <c r="D734" s="18" t="s">
        <v>505</v>
      </c>
      <c r="E734" s="18" t="s">
        <v>120</v>
      </c>
      <c r="F734" s="41" t="n">
        <f aca="false">F735</f>
        <v>9816</v>
      </c>
      <c r="G734" s="41" t="n">
        <f aca="false">G735</f>
        <v>0</v>
      </c>
      <c r="H734" s="41" t="n">
        <f aca="false">H735</f>
        <v>0</v>
      </c>
    </row>
    <row r="735" customFormat="false" ht="15" hidden="false" customHeight="false" outlineLevel="0" collapsed="false">
      <c r="A735" s="23" t="s">
        <v>121</v>
      </c>
      <c r="B735" s="18" t="s">
        <v>482</v>
      </c>
      <c r="C735" s="18" t="s">
        <v>17</v>
      </c>
      <c r="D735" s="18" t="s">
        <v>505</v>
      </c>
      <c r="E735" s="18" t="s">
        <v>122</v>
      </c>
      <c r="F735" s="41" t="n">
        <f aca="false">Ведомственная!G596</f>
        <v>9816</v>
      </c>
      <c r="G735" s="41" t="n">
        <f aca="false">Ведомственная!H596</f>
        <v>0</v>
      </c>
      <c r="H735" s="41" t="n">
        <f aca="false">Ведомственная!I596</f>
        <v>0</v>
      </c>
    </row>
    <row r="736" customFormat="false" ht="30" hidden="false" customHeight="false" outlineLevel="0" collapsed="false">
      <c r="A736" s="23" t="s">
        <v>506</v>
      </c>
      <c r="B736" s="18" t="s">
        <v>482</v>
      </c>
      <c r="C736" s="18" t="s">
        <v>17</v>
      </c>
      <c r="D736" s="18" t="s">
        <v>507</v>
      </c>
      <c r="E736" s="18"/>
      <c r="F736" s="19" t="n">
        <f aca="false">F737</f>
        <v>59804.4</v>
      </c>
      <c r="G736" s="19" t="n">
        <f aca="false">G737</f>
        <v>60604.4</v>
      </c>
      <c r="H736" s="19" t="n">
        <f aca="false">H737</f>
        <v>60600</v>
      </c>
    </row>
    <row r="737" customFormat="false" ht="30" hidden="false" customHeight="false" outlineLevel="0" collapsed="false">
      <c r="A737" s="23" t="s">
        <v>508</v>
      </c>
      <c r="B737" s="18" t="s">
        <v>482</v>
      </c>
      <c r="C737" s="18" t="s">
        <v>17</v>
      </c>
      <c r="D737" s="18" t="s">
        <v>509</v>
      </c>
      <c r="E737" s="18"/>
      <c r="F737" s="19" t="n">
        <f aca="false">F738</f>
        <v>59804.4</v>
      </c>
      <c r="G737" s="19" t="n">
        <f aca="false">G738</f>
        <v>60604.4</v>
      </c>
      <c r="H737" s="19" t="n">
        <f aca="false">H738</f>
        <v>60600</v>
      </c>
    </row>
    <row r="738" customFormat="false" ht="45" hidden="false" customHeight="false" outlineLevel="0" collapsed="false">
      <c r="A738" s="23" t="s">
        <v>510</v>
      </c>
      <c r="B738" s="18" t="s">
        <v>482</v>
      </c>
      <c r="C738" s="18" t="s">
        <v>17</v>
      </c>
      <c r="D738" s="18" t="s">
        <v>511</v>
      </c>
      <c r="E738" s="18"/>
      <c r="F738" s="19" t="n">
        <f aca="false">F739</f>
        <v>59804.4</v>
      </c>
      <c r="G738" s="19" t="n">
        <f aca="false">G739</f>
        <v>60604.4</v>
      </c>
      <c r="H738" s="19" t="n">
        <f aca="false">H739</f>
        <v>60600</v>
      </c>
    </row>
    <row r="739" customFormat="false" ht="30" hidden="false" customHeight="false" outlineLevel="0" collapsed="false">
      <c r="A739" s="23" t="s">
        <v>119</v>
      </c>
      <c r="B739" s="18" t="s">
        <v>482</v>
      </c>
      <c r="C739" s="18" t="s">
        <v>17</v>
      </c>
      <c r="D739" s="18" t="s">
        <v>511</v>
      </c>
      <c r="E739" s="18" t="s">
        <v>120</v>
      </c>
      <c r="F739" s="19" t="n">
        <f aca="false">F740</f>
        <v>59804.4</v>
      </c>
      <c r="G739" s="19" t="n">
        <f aca="false">G740</f>
        <v>60604.4</v>
      </c>
      <c r="H739" s="19" t="n">
        <f aca="false">H740</f>
        <v>60600</v>
      </c>
    </row>
    <row r="740" customFormat="false" ht="15" hidden="false" customHeight="false" outlineLevel="0" collapsed="false">
      <c r="A740" s="23" t="s">
        <v>121</v>
      </c>
      <c r="B740" s="18" t="s">
        <v>482</v>
      </c>
      <c r="C740" s="18" t="s">
        <v>17</v>
      </c>
      <c r="D740" s="18" t="s">
        <v>511</v>
      </c>
      <c r="E740" s="18" t="s">
        <v>122</v>
      </c>
      <c r="F740" s="19" t="n">
        <f aca="false">Ведомственная!G601</f>
        <v>59804.4</v>
      </c>
      <c r="G740" s="19" t="n">
        <f aca="false">Ведомственная!H601</f>
        <v>60604.4</v>
      </c>
      <c r="H740" s="19" t="n">
        <f aca="false">Ведомственная!I601</f>
        <v>60600</v>
      </c>
    </row>
    <row r="741" customFormat="false" ht="15" hidden="false" customHeight="false" outlineLevel="0" collapsed="false">
      <c r="A741" s="20" t="s">
        <v>96</v>
      </c>
      <c r="B741" s="18" t="s">
        <v>482</v>
      </c>
      <c r="C741" s="18" t="s">
        <v>17</v>
      </c>
      <c r="D741" s="21" t="s">
        <v>97</v>
      </c>
      <c r="E741" s="18"/>
      <c r="F741" s="19" t="n">
        <f aca="false">F742</f>
        <v>45645.5</v>
      </c>
      <c r="G741" s="19" t="n">
        <f aca="false">G742</f>
        <v>46085</v>
      </c>
      <c r="H741" s="19" t="n">
        <f aca="false">H742</f>
        <v>47200</v>
      </c>
    </row>
    <row r="742" customFormat="false" ht="30" hidden="false" customHeight="false" outlineLevel="0" collapsed="false">
      <c r="A742" s="20" t="s">
        <v>528</v>
      </c>
      <c r="B742" s="18" t="s">
        <v>482</v>
      </c>
      <c r="C742" s="18" t="s">
        <v>17</v>
      </c>
      <c r="D742" s="21" t="s">
        <v>529</v>
      </c>
      <c r="E742" s="18"/>
      <c r="F742" s="19" t="n">
        <f aca="false">F743+F747</f>
        <v>45645.5</v>
      </c>
      <c r="G742" s="19" t="n">
        <f aca="false">G743+G747</f>
        <v>46085</v>
      </c>
      <c r="H742" s="19" t="n">
        <f aca="false">H743+H747</f>
        <v>47200</v>
      </c>
    </row>
    <row r="743" customFormat="false" ht="45" hidden="false" customHeight="false" outlineLevel="0" collapsed="false">
      <c r="A743" s="20" t="s">
        <v>715</v>
      </c>
      <c r="B743" s="18" t="s">
        <v>482</v>
      </c>
      <c r="C743" s="18" t="s">
        <v>17</v>
      </c>
      <c r="D743" s="21" t="s">
        <v>716</v>
      </c>
      <c r="E743" s="18"/>
      <c r="F743" s="19" t="n">
        <f aca="false">F744</f>
        <v>43025.5</v>
      </c>
      <c r="G743" s="19" t="n">
        <f aca="false">G744</f>
        <v>46085</v>
      </c>
      <c r="H743" s="19" t="n">
        <f aca="false">H744</f>
        <v>47200</v>
      </c>
    </row>
    <row r="744" customFormat="false" ht="45" hidden="false" customHeight="false" outlineLevel="0" collapsed="false">
      <c r="A744" s="20" t="s">
        <v>717</v>
      </c>
      <c r="B744" s="18" t="s">
        <v>482</v>
      </c>
      <c r="C744" s="18" t="s">
        <v>17</v>
      </c>
      <c r="D744" s="21" t="s">
        <v>718</v>
      </c>
      <c r="E744" s="18"/>
      <c r="F744" s="19" t="n">
        <f aca="false">F745</f>
        <v>43025.5</v>
      </c>
      <c r="G744" s="19" t="n">
        <f aca="false">G745</f>
        <v>46085</v>
      </c>
      <c r="H744" s="19" t="n">
        <f aca="false">H745</f>
        <v>47200</v>
      </c>
    </row>
    <row r="745" customFormat="false" ht="30" hidden="false" customHeight="false" outlineLevel="0" collapsed="false">
      <c r="A745" s="23" t="s">
        <v>119</v>
      </c>
      <c r="B745" s="18" t="s">
        <v>482</v>
      </c>
      <c r="C745" s="18" t="s">
        <v>17</v>
      </c>
      <c r="D745" s="21" t="s">
        <v>718</v>
      </c>
      <c r="E745" s="18" t="s">
        <v>120</v>
      </c>
      <c r="F745" s="19" t="n">
        <f aca="false">F746</f>
        <v>43025.5</v>
      </c>
      <c r="G745" s="19" t="n">
        <f aca="false">G746</f>
        <v>46085</v>
      </c>
      <c r="H745" s="19" t="n">
        <f aca="false">H746</f>
        <v>47200</v>
      </c>
    </row>
    <row r="746" customFormat="false" ht="15" hidden="false" customHeight="false" outlineLevel="0" collapsed="false">
      <c r="A746" s="23" t="s">
        <v>121</v>
      </c>
      <c r="B746" s="18" t="s">
        <v>482</v>
      </c>
      <c r="C746" s="18" t="s">
        <v>17</v>
      </c>
      <c r="D746" s="21" t="s">
        <v>718</v>
      </c>
      <c r="E746" s="18" t="s">
        <v>122</v>
      </c>
      <c r="F746" s="19" t="n">
        <f aca="false">Ведомственная!G944</f>
        <v>43025.5</v>
      </c>
      <c r="G746" s="19" t="n">
        <f aca="false">Ведомственная!H944</f>
        <v>46085</v>
      </c>
      <c r="H746" s="19" t="n">
        <f aca="false">Ведомственная!I944</f>
        <v>47200</v>
      </c>
    </row>
    <row r="747" customFormat="false" ht="45" hidden="false" customHeight="false" outlineLevel="0" collapsed="false">
      <c r="A747" s="23" t="s">
        <v>719</v>
      </c>
      <c r="B747" s="18" t="s">
        <v>482</v>
      </c>
      <c r="C747" s="18" t="s">
        <v>17</v>
      </c>
      <c r="D747" s="21" t="s">
        <v>720</v>
      </c>
      <c r="E747" s="18"/>
      <c r="F747" s="19" t="n">
        <f aca="false">F748</f>
        <v>2620</v>
      </c>
      <c r="G747" s="19" t="n">
        <f aca="false">G748</f>
        <v>0</v>
      </c>
      <c r="H747" s="19" t="n">
        <f aca="false">H748</f>
        <v>0</v>
      </c>
    </row>
    <row r="748" customFormat="false" ht="45" hidden="false" customHeight="false" outlineLevel="0" collapsed="false">
      <c r="A748" s="23" t="s">
        <v>721</v>
      </c>
      <c r="B748" s="18" t="s">
        <v>482</v>
      </c>
      <c r="C748" s="18" t="s">
        <v>17</v>
      </c>
      <c r="D748" s="21" t="s">
        <v>722</v>
      </c>
      <c r="E748" s="18"/>
      <c r="F748" s="19" t="n">
        <f aca="false">F749</f>
        <v>2620</v>
      </c>
      <c r="G748" s="19" t="n">
        <f aca="false">G749</f>
        <v>0</v>
      </c>
      <c r="H748" s="19" t="n">
        <f aca="false">H749</f>
        <v>0</v>
      </c>
    </row>
    <row r="749" customFormat="false" ht="30" hidden="false" customHeight="false" outlineLevel="0" collapsed="false">
      <c r="A749" s="23" t="s">
        <v>119</v>
      </c>
      <c r="B749" s="18" t="s">
        <v>482</v>
      </c>
      <c r="C749" s="18" t="s">
        <v>17</v>
      </c>
      <c r="D749" s="21" t="s">
        <v>722</v>
      </c>
      <c r="E749" s="18" t="s">
        <v>120</v>
      </c>
      <c r="F749" s="19" t="n">
        <f aca="false">F750</f>
        <v>2620</v>
      </c>
      <c r="G749" s="19" t="n">
        <f aca="false">G750</f>
        <v>0</v>
      </c>
      <c r="H749" s="19" t="n">
        <f aca="false">H750</f>
        <v>0</v>
      </c>
    </row>
    <row r="750" customFormat="false" ht="15" hidden="false" customHeight="false" outlineLevel="0" collapsed="false">
      <c r="A750" s="23" t="s">
        <v>121</v>
      </c>
      <c r="B750" s="18" t="s">
        <v>482</v>
      </c>
      <c r="C750" s="18" t="s">
        <v>17</v>
      </c>
      <c r="D750" s="21" t="s">
        <v>722</v>
      </c>
      <c r="E750" s="18" t="s">
        <v>122</v>
      </c>
      <c r="F750" s="19" t="n">
        <f aca="false">Ведомственная!G948</f>
        <v>2620</v>
      </c>
      <c r="G750" s="19" t="n">
        <f aca="false">Ведомственная!H948</f>
        <v>0</v>
      </c>
      <c r="H750" s="19" t="n">
        <f aca="false">Ведомственная!I948</f>
        <v>0</v>
      </c>
    </row>
    <row r="751" customFormat="false" ht="15" hidden="false" customHeight="false" outlineLevel="0" collapsed="false">
      <c r="A751" s="20" t="s">
        <v>48</v>
      </c>
      <c r="B751" s="18" t="s">
        <v>482</v>
      </c>
      <c r="C751" s="18" t="s">
        <v>17</v>
      </c>
      <c r="D751" s="21" t="s">
        <v>49</v>
      </c>
      <c r="E751" s="18"/>
      <c r="F751" s="19" t="n">
        <f aca="false">F752</f>
        <v>94.2</v>
      </c>
      <c r="G751" s="19" t="n">
        <f aca="false">G752</f>
        <v>100</v>
      </c>
      <c r="H751" s="19" t="n">
        <f aca="false">H752</f>
        <v>100</v>
      </c>
    </row>
    <row r="752" customFormat="false" ht="15" hidden="false" customHeight="false" outlineLevel="0" collapsed="false">
      <c r="A752" s="20" t="s">
        <v>512</v>
      </c>
      <c r="B752" s="18" t="s">
        <v>482</v>
      </c>
      <c r="C752" s="18" t="s">
        <v>17</v>
      </c>
      <c r="D752" s="21" t="s">
        <v>513</v>
      </c>
      <c r="E752" s="18"/>
      <c r="F752" s="19" t="n">
        <f aca="false">F753</f>
        <v>94.2</v>
      </c>
      <c r="G752" s="19" t="n">
        <f aca="false">G753</f>
        <v>100</v>
      </c>
      <c r="H752" s="19" t="n">
        <f aca="false">H753</f>
        <v>100</v>
      </c>
    </row>
    <row r="753" customFormat="false" ht="45" hidden="false" customHeight="false" outlineLevel="0" collapsed="false">
      <c r="A753" s="22" t="s">
        <v>514</v>
      </c>
      <c r="B753" s="18" t="s">
        <v>482</v>
      </c>
      <c r="C753" s="18" t="s">
        <v>17</v>
      </c>
      <c r="D753" s="21" t="s">
        <v>515</v>
      </c>
      <c r="E753" s="18"/>
      <c r="F753" s="19" t="n">
        <f aca="false">F754</f>
        <v>94.2</v>
      </c>
      <c r="G753" s="19" t="n">
        <f aca="false">G754</f>
        <v>100</v>
      </c>
      <c r="H753" s="19" t="n">
        <f aca="false">H754</f>
        <v>100</v>
      </c>
    </row>
    <row r="754" customFormat="false" ht="30" hidden="false" customHeight="false" outlineLevel="0" collapsed="false">
      <c r="A754" s="42" t="s">
        <v>516</v>
      </c>
      <c r="B754" s="18" t="s">
        <v>482</v>
      </c>
      <c r="C754" s="18" t="s">
        <v>17</v>
      </c>
      <c r="D754" s="21" t="s">
        <v>517</v>
      </c>
      <c r="E754" s="18"/>
      <c r="F754" s="19" t="n">
        <f aca="false">F755</f>
        <v>94.2</v>
      </c>
      <c r="G754" s="19" t="n">
        <f aca="false">G755</f>
        <v>100</v>
      </c>
      <c r="H754" s="19" t="n">
        <f aca="false">H755</f>
        <v>100</v>
      </c>
    </row>
    <row r="755" customFormat="false" ht="30" hidden="false" customHeight="false" outlineLevel="0" collapsed="false">
      <c r="A755" s="23" t="s">
        <v>119</v>
      </c>
      <c r="B755" s="18" t="s">
        <v>482</v>
      </c>
      <c r="C755" s="18" t="s">
        <v>17</v>
      </c>
      <c r="D755" s="21" t="s">
        <v>517</v>
      </c>
      <c r="E755" s="18" t="n">
        <v>600</v>
      </c>
      <c r="F755" s="19" t="n">
        <f aca="false">F756</f>
        <v>94.2</v>
      </c>
      <c r="G755" s="19" t="n">
        <f aca="false">G756</f>
        <v>100</v>
      </c>
      <c r="H755" s="19" t="n">
        <f aca="false">H756</f>
        <v>100</v>
      </c>
    </row>
    <row r="756" customFormat="false" ht="15" hidden="false" customHeight="false" outlineLevel="0" collapsed="false">
      <c r="A756" s="23" t="s">
        <v>121</v>
      </c>
      <c r="B756" s="18" t="s">
        <v>482</v>
      </c>
      <c r="C756" s="18" t="s">
        <v>17</v>
      </c>
      <c r="D756" s="21" t="s">
        <v>517</v>
      </c>
      <c r="E756" s="18" t="n">
        <v>610</v>
      </c>
      <c r="F756" s="19" t="n">
        <f aca="false">Ведомственная!G607</f>
        <v>94.2</v>
      </c>
      <c r="G756" s="19" t="n">
        <f aca="false">Ведомственная!H607</f>
        <v>100</v>
      </c>
      <c r="H756" s="19" t="n">
        <f aca="false">Ведомственная!I607</f>
        <v>100</v>
      </c>
    </row>
    <row r="757" customFormat="false" ht="30" hidden="false" customHeight="false" outlineLevel="0" collapsed="false">
      <c r="A757" s="20" t="s">
        <v>111</v>
      </c>
      <c r="B757" s="18" t="s">
        <v>482</v>
      </c>
      <c r="C757" s="18" t="s">
        <v>17</v>
      </c>
      <c r="D757" s="21" t="s">
        <v>112</v>
      </c>
      <c r="E757" s="18"/>
      <c r="F757" s="19" t="n">
        <f aca="false">F766+F758+F771</f>
        <v>5053.4</v>
      </c>
      <c r="G757" s="19" t="n">
        <f aca="false">G766+G758+G771</f>
        <v>4461.2</v>
      </c>
      <c r="H757" s="19" t="n">
        <f aca="false">H766+H758+H771</f>
        <v>4411.2</v>
      </c>
    </row>
    <row r="758" customFormat="false" ht="30" hidden="false" customHeight="false" outlineLevel="0" collapsed="false">
      <c r="A758" s="20" t="s">
        <v>113</v>
      </c>
      <c r="B758" s="18" t="s">
        <v>482</v>
      </c>
      <c r="C758" s="18" t="s">
        <v>17</v>
      </c>
      <c r="D758" s="21" t="s">
        <v>114</v>
      </c>
      <c r="E758" s="18"/>
      <c r="F758" s="19" t="n">
        <f aca="false">F759</f>
        <v>4963.4</v>
      </c>
      <c r="G758" s="19" t="n">
        <f aca="false">G759</f>
        <v>4381.2</v>
      </c>
      <c r="H758" s="19" t="n">
        <f aca="false">H759</f>
        <v>4331.2</v>
      </c>
    </row>
    <row r="759" customFormat="false" ht="45" hidden="false" customHeight="false" outlineLevel="0" collapsed="false">
      <c r="A759" s="29" t="s">
        <v>115</v>
      </c>
      <c r="B759" s="18" t="s">
        <v>482</v>
      </c>
      <c r="C759" s="18" t="s">
        <v>17</v>
      </c>
      <c r="D759" s="21" t="s">
        <v>116</v>
      </c>
      <c r="E759" s="18"/>
      <c r="F759" s="19" t="n">
        <f aca="false">F760+F763</f>
        <v>4963.4</v>
      </c>
      <c r="G759" s="19" t="n">
        <f aca="false">G760+G763</f>
        <v>4381.2</v>
      </c>
      <c r="H759" s="19" t="n">
        <f aca="false">H760+H763</f>
        <v>4331.2</v>
      </c>
    </row>
    <row r="760" customFormat="false" ht="75" hidden="false" customHeight="false" outlineLevel="0" collapsed="false">
      <c r="A760" s="20" t="s">
        <v>117</v>
      </c>
      <c r="B760" s="18" t="s">
        <v>482</v>
      </c>
      <c r="C760" s="18" t="s">
        <v>17</v>
      </c>
      <c r="D760" s="21" t="s">
        <v>118</v>
      </c>
      <c r="E760" s="18"/>
      <c r="F760" s="19" t="n">
        <f aca="false">F761</f>
        <v>344.2</v>
      </c>
      <c r="G760" s="19" t="n">
        <f aca="false">G761</f>
        <v>100</v>
      </c>
      <c r="H760" s="19" t="n">
        <f aca="false">H761</f>
        <v>50</v>
      </c>
    </row>
    <row r="761" customFormat="false" ht="30" hidden="false" customHeight="false" outlineLevel="0" collapsed="false">
      <c r="A761" s="23" t="s">
        <v>119</v>
      </c>
      <c r="B761" s="18" t="s">
        <v>482</v>
      </c>
      <c r="C761" s="18" t="s">
        <v>17</v>
      </c>
      <c r="D761" s="21" t="s">
        <v>118</v>
      </c>
      <c r="E761" s="18" t="s">
        <v>120</v>
      </c>
      <c r="F761" s="19" t="n">
        <f aca="false">F762</f>
        <v>344.2</v>
      </c>
      <c r="G761" s="19" t="n">
        <f aca="false">G762</f>
        <v>100</v>
      </c>
      <c r="H761" s="19" t="n">
        <f aca="false">H762</f>
        <v>50</v>
      </c>
    </row>
    <row r="762" customFormat="false" ht="15" hidden="false" customHeight="false" outlineLevel="0" collapsed="false">
      <c r="A762" s="23" t="s">
        <v>121</v>
      </c>
      <c r="B762" s="18" t="s">
        <v>482</v>
      </c>
      <c r="C762" s="18" t="s">
        <v>17</v>
      </c>
      <c r="D762" s="21" t="s">
        <v>118</v>
      </c>
      <c r="E762" s="18" t="s">
        <v>122</v>
      </c>
      <c r="F762" s="19" t="n">
        <f aca="false">Ведомственная!G954+Ведомственная!G613</f>
        <v>344.2</v>
      </c>
      <c r="G762" s="19" t="n">
        <f aca="false">Ведомственная!H954+Ведомственная!H613</f>
        <v>100</v>
      </c>
      <c r="H762" s="19" t="n">
        <f aca="false">Ведомственная!I954+Ведомственная!I613</f>
        <v>50</v>
      </c>
    </row>
    <row r="763" customFormat="false" ht="15" hidden="false" customHeight="false" outlineLevel="0" collapsed="false">
      <c r="A763" s="23" t="s">
        <v>123</v>
      </c>
      <c r="B763" s="18" t="s">
        <v>482</v>
      </c>
      <c r="C763" s="18" t="s">
        <v>17</v>
      </c>
      <c r="D763" s="21" t="s">
        <v>124</v>
      </c>
      <c r="E763" s="18"/>
      <c r="F763" s="19" t="n">
        <f aca="false">F764</f>
        <v>4619.2</v>
      </c>
      <c r="G763" s="19" t="n">
        <f aca="false">G764</f>
        <v>4281.2</v>
      </c>
      <c r="H763" s="19" t="n">
        <f aca="false">H764</f>
        <v>4281.2</v>
      </c>
    </row>
    <row r="764" customFormat="false" ht="30" hidden="false" customHeight="false" outlineLevel="0" collapsed="false">
      <c r="A764" s="23" t="s">
        <v>119</v>
      </c>
      <c r="B764" s="18" t="s">
        <v>482</v>
      </c>
      <c r="C764" s="18" t="s">
        <v>17</v>
      </c>
      <c r="D764" s="21" t="s">
        <v>124</v>
      </c>
      <c r="E764" s="18" t="s">
        <v>120</v>
      </c>
      <c r="F764" s="19" t="n">
        <f aca="false">F765</f>
        <v>4619.2</v>
      </c>
      <c r="G764" s="19" t="n">
        <f aca="false">G765</f>
        <v>4281.2</v>
      </c>
      <c r="H764" s="19" t="n">
        <f aca="false">H765</f>
        <v>4281.2</v>
      </c>
    </row>
    <row r="765" customFormat="false" ht="15" hidden="false" customHeight="false" outlineLevel="0" collapsed="false">
      <c r="A765" s="23" t="s">
        <v>121</v>
      </c>
      <c r="B765" s="18" t="s">
        <v>482</v>
      </c>
      <c r="C765" s="18" t="s">
        <v>17</v>
      </c>
      <c r="D765" s="21" t="s">
        <v>124</v>
      </c>
      <c r="E765" s="18" t="s">
        <v>122</v>
      </c>
      <c r="F765" s="19" t="n">
        <f aca="false">Ведомственная!G616+Ведомственная!G957</f>
        <v>4619.2</v>
      </c>
      <c r="G765" s="19" t="n">
        <f aca="false">Ведомственная!H616+Ведомственная!H957</f>
        <v>4281.2</v>
      </c>
      <c r="H765" s="19" t="n">
        <f aca="false">Ведомственная!I616+Ведомственная!I957</f>
        <v>4281.2</v>
      </c>
    </row>
    <row r="766" customFormat="false" ht="30" hidden="false" customHeight="false" outlineLevel="0" collapsed="false">
      <c r="A766" s="23" t="s">
        <v>227</v>
      </c>
      <c r="B766" s="18" t="s">
        <v>482</v>
      </c>
      <c r="C766" s="18" t="s">
        <v>17</v>
      </c>
      <c r="D766" s="21" t="s">
        <v>228</v>
      </c>
      <c r="E766" s="18"/>
      <c r="F766" s="19" t="n">
        <f aca="false">F767</f>
        <v>80</v>
      </c>
      <c r="G766" s="19" t="n">
        <f aca="false">G767</f>
        <v>80</v>
      </c>
      <c r="H766" s="19" t="n">
        <f aca="false">H767</f>
        <v>80</v>
      </c>
    </row>
    <row r="767" customFormat="false" ht="30" hidden="false" customHeight="false" outlineLevel="0" collapsed="false">
      <c r="A767" s="29" t="s">
        <v>229</v>
      </c>
      <c r="B767" s="18" t="s">
        <v>482</v>
      </c>
      <c r="C767" s="18" t="s">
        <v>17</v>
      </c>
      <c r="D767" s="21" t="s">
        <v>230</v>
      </c>
      <c r="E767" s="18"/>
      <c r="F767" s="19" t="n">
        <f aca="false">F768</f>
        <v>80</v>
      </c>
      <c r="G767" s="19" t="n">
        <f aca="false">G768</f>
        <v>80</v>
      </c>
      <c r="H767" s="19" t="n">
        <f aca="false">H768</f>
        <v>80</v>
      </c>
    </row>
    <row r="768" customFormat="false" ht="30" hidden="false" customHeight="false" outlineLevel="0" collapsed="false">
      <c r="A768" s="27" t="s">
        <v>231</v>
      </c>
      <c r="B768" s="18" t="s">
        <v>482</v>
      </c>
      <c r="C768" s="18" t="s">
        <v>17</v>
      </c>
      <c r="D768" s="21" t="s">
        <v>232</v>
      </c>
      <c r="E768" s="18"/>
      <c r="F768" s="19" t="n">
        <f aca="false">F769</f>
        <v>80</v>
      </c>
      <c r="G768" s="19" t="n">
        <f aca="false">G769</f>
        <v>80</v>
      </c>
      <c r="H768" s="19" t="n">
        <f aca="false">H769</f>
        <v>80</v>
      </c>
    </row>
    <row r="769" customFormat="false" ht="30" hidden="false" customHeight="false" outlineLevel="0" collapsed="false">
      <c r="A769" s="23" t="s">
        <v>119</v>
      </c>
      <c r="B769" s="18" t="s">
        <v>482</v>
      </c>
      <c r="C769" s="18" t="s">
        <v>17</v>
      </c>
      <c r="D769" s="21" t="s">
        <v>232</v>
      </c>
      <c r="E769" s="18" t="s">
        <v>120</v>
      </c>
      <c r="F769" s="19" t="n">
        <f aca="false">F770</f>
        <v>80</v>
      </c>
      <c r="G769" s="19" t="n">
        <f aca="false">G770</f>
        <v>80</v>
      </c>
      <c r="H769" s="19" t="n">
        <f aca="false">H770</f>
        <v>80</v>
      </c>
    </row>
    <row r="770" customFormat="false" ht="15" hidden="false" customHeight="false" outlineLevel="0" collapsed="false">
      <c r="A770" s="23" t="s">
        <v>121</v>
      </c>
      <c r="B770" s="18" t="s">
        <v>482</v>
      </c>
      <c r="C770" s="18" t="s">
        <v>17</v>
      </c>
      <c r="D770" s="21" t="s">
        <v>232</v>
      </c>
      <c r="E770" s="18" t="s">
        <v>122</v>
      </c>
      <c r="F770" s="19" t="n">
        <f aca="false">Ведомственная!G962</f>
        <v>80</v>
      </c>
      <c r="G770" s="19" t="n">
        <f aca="false">Ведомственная!H962</f>
        <v>80</v>
      </c>
      <c r="H770" s="19" t="n">
        <f aca="false">Ведомственная!I962</f>
        <v>80</v>
      </c>
    </row>
    <row r="771" customFormat="false" ht="30" hidden="false" customHeight="false" outlineLevel="0" collapsed="false">
      <c r="A771" s="20" t="s">
        <v>646</v>
      </c>
      <c r="B771" s="18" t="s">
        <v>482</v>
      </c>
      <c r="C771" s="18" t="s">
        <v>17</v>
      </c>
      <c r="D771" s="21" t="s">
        <v>647</v>
      </c>
      <c r="E771" s="18"/>
      <c r="F771" s="19" t="n">
        <f aca="false">F772</f>
        <v>10</v>
      </c>
      <c r="G771" s="19" t="n">
        <f aca="false">G772</f>
        <v>0</v>
      </c>
      <c r="H771" s="19" t="n">
        <f aca="false">H772</f>
        <v>0</v>
      </c>
    </row>
    <row r="772" customFormat="false" ht="60" hidden="false" customHeight="false" outlineLevel="0" collapsed="false">
      <c r="A772" s="29" t="s">
        <v>648</v>
      </c>
      <c r="B772" s="18" t="s">
        <v>482</v>
      </c>
      <c r="C772" s="18" t="s">
        <v>17</v>
      </c>
      <c r="D772" s="21" t="s">
        <v>649</v>
      </c>
      <c r="E772" s="18"/>
      <c r="F772" s="19" t="n">
        <f aca="false">F773</f>
        <v>10</v>
      </c>
      <c r="G772" s="19" t="n">
        <f aca="false">G773</f>
        <v>0</v>
      </c>
      <c r="H772" s="19" t="n">
        <f aca="false">H773</f>
        <v>0</v>
      </c>
    </row>
    <row r="773" customFormat="false" ht="45" hidden="false" customHeight="false" outlineLevel="0" collapsed="false">
      <c r="A773" s="29" t="s">
        <v>650</v>
      </c>
      <c r="B773" s="18" t="s">
        <v>482</v>
      </c>
      <c r="C773" s="18" t="s">
        <v>17</v>
      </c>
      <c r="D773" s="21" t="s">
        <v>651</v>
      </c>
      <c r="E773" s="18"/>
      <c r="F773" s="19" t="n">
        <f aca="false">F774</f>
        <v>10</v>
      </c>
      <c r="G773" s="19" t="n">
        <f aca="false">G774</f>
        <v>0</v>
      </c>
      <c r="H773" s="19" t="n">
        <f aca="false">H774</f>
        <v>0</v>
      </c>
    </row>
    <row r="774" customFormat="false" ht="30" hidden="false" customHeight="false" outlineLevel="0" collapsed="false">
      <c r="A774" s="23" t="s">
        <v>119</v>
      </c>
      <c r="B774" s="18" t="s">
        <v>482</v>
      </c>
      <c r="C774" s="18" t="s">
        <v>17</v>
      </c>
      <c r="D774" s="21" t="s">
        <v>651</v>
      </c>
      <c r="E774" s="18" t="s">
        <v>120</v>
      </c>
      <c r="F774" s="19" t="n">
        <f aca="false">F775</f>
        <v>10</v>
      </c>
      <c r="G774" s="19" t="n">
        <f aca="false">G775</f>
        <v>0</v>
      </c>
      <c r="H774" s="19" t="n">
        <f aca="false">H775</f>
        <v>0</v>
      </c>
    </row>
    <row r="775" customFormat="false" ht="15" hidden="false" customHeight="false" outlineLevel="0" collapsed="false">
      <c r="A775" s="23" t="s">
        <v>121</v>
      </c>
      <c r="B775" s="18" t="s">
        <v>482</v>
      </c>
      <c r="C775" s="18" t="s">
        <v>17</v>
      </c>
      <c r="D775" s="21" t="s">
        <v>651</v>
      </c>
      <c r="E775" s="18" t="s">
        <v>122</v>
      </c>
      <c r="F775" s="19" t="n">
        <f aca="false">Ведомственная!G967</f>
        <v>10</v>
      </c>
      <c r="G775" s="19" t="n">
        <f aca="false">Ведомственная!H967</f>
        <v>0</v>
      </c>
      <c r="H775" s="19" t="n">
        <f aca="false">Ведомственная!I967</f>
        <v>0</v>
      </c>
    </row>
    <row r="776" customFormat="false" ht="15" hidden="false" customHeight="false" outlineLevel="0" collapsed="false">
      <c r="A776" s="17" t="s">
        <v>518</v>
      </c>
      <c r="B776" s="18" t="s">
        <v>482</v>
      </c>
      <c r="C776" s="18" t="s">
        <v>482</v>
      </c>
      <c r="D776" s="18"/>
      <c r="E776" s="18"/>
      <c r="F776" s="19" t="n">
        <f aca="false">F777</f>
        <v>7442.6</v>
      </c>
      <c r="G776" s="19" t="n">
        <f aca="false">G777</f>
        <v>7551</v>
      </c>
      <c r="H776" s="19" t="n">
        <f aca="false">H777</f>
        <v>7594</v>
      </c>
    </row>
    <row r="777" customFormat="false" ht="45" hidden="false" customHeight="false" outlineLevel="0" collapsed="false">
      <c r="A777" s="20" t="s">
        <v>64</v>
      </c>
      <c r="B777" s="18" t="s">
        <v>482</v>
      </c>
      <c r="C777" s="18" t="s">
        <v>482</v>
      </c>
      <c r="D777" s="21" t="s">
        <v>65</v>
      </c>
      <c r="E777" s="18"/>
      <c r="F777" s="19" t="n">
        <f aca="false">F778</f>
        <v>7442.6</v>
      </c>
      <c r="G777" s="19" t="n">
        <f aca="false">G778</f>
        <v>7551</v>
      </c>
      <c r="H777" s="19" t="n">
        <f aca="false">H778</f>
        <v>7594</v>
      </c>
    </row>
    <row r="778" customFormat="false" ht="15" hidden="false" customHeight="false" outlineLevel="0" collapsed="false">
      <c r="A778" s="20" t="s">
        <v>519</v>
      </c>
      <c r="B778" s="18" t="s">
        <v>482</v>
      </c>
      <c r="C778" s="18" t="s">
        <v>482</v>
      </c>
      <c r="D778" s="21" t="s">
        <v>520</v>
      </c>
      <c r="E778" s="18"/>
      <c r="F778" s="19" t="n">
        <f aca="false">F779</f>
        <v>7442.6</v>
      </c>
      <c r="G778" s="19" t="n">
        <f aca="false">G779</f>
        <v>7551</v>
      </c>
      <c r="H778" s="19" t="n">
        <f aca="false">H779</f>
        <v>7594</v>
      </c>
    </row>
    <row r="779" customFormat="false" ht="75" hidden="false" customHeight="false" outlineLevel="0" collapsed="false">
      <c r="A779" s="22" t="s">
        <v>521</v>
      </c>
      <c r="B779" s="18" t="s">
        <v>482</v>
      </c>
      <c r="C779" s="18" t="s">
        <v>482</v>
      </c>
      <c r="D779" s="21" t="s">
        <v>522</v>
      </c>
      <c r="E779" s="18"/>
      <c r="F779" s="19" t="n">
        <f aca="false">F780+F783</f>
        <v>7442.6</v>
      </c>
      <c r="G779" s="19" t="n">
        <f aca="false">G780+G783</f>
        <v>7551</v>
      </c>
      <c r="H779" s="19" t="n">
        <f aca="false">H780+H783</f>
        <v>7594</v>
      </c>
    </row>
    <row r="780" customFormat="false" ht="30" hidden="false" customHeight="false" outlineLevel="0" collapsed="false">
      <c r="A780" s="27" t="s">
        <v>523</v>
      </c>
      <c r="B780" s="18" t="s">
        <v>482</v>
      </c>
      <c r="C780" s="18" t="s">
        <v>482</v>
      </c>
      <c r="D780" s="21" t="s">
        <v>524</v>
      </c>
      <c r="E780" s="24"/>
      <c r="F780" s="19" t="n">
        <f aca="false">F781</f>
        <v>1105.5</v>
      </c>
      <c r="G780" s="19" t="n">
        <f aca="false">G781</f>
        <v>1175</v>
      </c>
      <c r="H780" s="19" t="n">
        <f aca="false">H781</f>
        <v>1175</v>
      </c>
    </row>
    <row r="781" customFormat="false" ht="30" hidden="false" customHeight="false" outlineLevel="0" collapsed="false">
      <c r="A781" s="23" t="s">
        <v>119</v>
      </c>
      <c r="B781" s="18" t="s">
        <v>482</v>
      </c>
      <c r="C781" s="18" t="s">
        <v>482</v>
      </c>
      <c r="D781" s="21" t="s">
        <v>524</v>
      </c>
      <c r="E781" s="18" t="n">
        <v>600</v>
      </c>
      <c r="F781" s="19" t="n">
        <f aca="false">F782</f>
        <v>1105.5</v>
      </c>
      <c r="G781" s="19" t="n">
        <f aca="false">G782</f>
        <v>1175</v>
      </c>
      <c r="H781" s="19" t="n">
        <f aca="false">H782</f>
        <v>1175</v>
      </c>
    </row>
    <row r="782" customFormat="false" ht="15" hidden="false" customHeight="false" outlineLevel="0" collapsed="false">
      <c r="A782" s="23" t="s">
        <v>121</v>
      </c>
      <c r="B782" s="18" t="s">
        <v>482</v>
      </c>
      <c r="C782" s="18" t="s">
        <v>482</v>
      </c>
      <c r="D782" s="21" t="s">
        <v>524</v>
      </c>
      <c r="E782" s="18" t="n">
        <v>610</v>
      </c>
      <c r="F782" s="19" t="n">
        <f aca="false">Ведомственная!G623</f>
        <v>1105.5</v>
      </c>
      <c r="G782" s="19" t="n">
        <f aca="false">Ведомственная!H623</f>
        <v>1175</v>
      </c>
      <c r="H782" s="19" t="n">
        <f aca="false">Ведомственная!I623</f>
        <v>1175</v>
      </c>
    </row>
    <row r="783" customFormat="false" ht="30" hidden="false" customHeight="false" outlineLevel="0" collapsed="false">
      <c r="A783" s="27" t="s">
        <v>525</v>
      </c>
      <c r="B783" s="18" t="s">
        <v>482</v>
      </c>
      <c r="C783" s="18" t="s">
        <v>482</v>
      </c>
      <c r="D783" s="21" t="s">
        <v>526</v>
      </c>
      <c r="E783" s="24"/>
      <c r="F783" s="19" t="n">
        <f aca="false">F784</f>
        <v>6337.1</v>
      </c>
      <c r="G783" s="19" t="n">
        <f aca="false">G784</f>
        <v>6376</v>
      </c>
      <c r="H783" s="19" t="n">
        <f aca="false">H784</f>
        <v>6419</v>
      </c>
    </row>
    <row r="784" customFormat="false" ht="30" hidden="false" customHeight="false" outlineLevel="0" collapsed="false">
      <c r="A784" s="23" t="s">
        <v>119</v>
      </c>
      <c r="B784" s="18" t="s">
        <v>482</v>
      </c>
      <c r="C784" s="18" t="s">
        <v>482</v>
      </c>
      <c r="D784" s="21" t="s">
        <v>526</v>
      </c>
      <c r="E784" s="18" t="n">
        <v>600</v>
      </c>
      <c r="F784" s="19" t="n">
        <f aca="false">F785</f>
        <v>6337.1</v>
      </c>
      <c r="G784" s="19" t="n">
        <f aca="false">G785</f>
        <v>6376</v>
      </c>
      <c r="H784" s="19" t="n">
        <f aca="false">H785</f>
        <v>6419</v>
      </c>
    </row>
    <row r="785" customFormat="false" ht="15" hidden="false" customHeight="false" outlineLevel="0" collapsed="false">
      <c r="A785" s="23" t="s">
        <v>121</v>
      </c>
      <c r="B785" s="18" t="s">
        <v>482</v>
      </c>
      <c r="C785" s="18" t="s">
        <v>482</v>
      </c>
      <c r="D785" s="21" t="s">
        <v>526</v>
      </c>
      <c r="E785" s="18" t="n">
        <v>610</v>
      </c>
      <c r="F785" s="19" t="n">
        <f aca="false">Ведомственная!G626</f>
        <v>6337.1</v>
      </c>
      <c r="G785" s="19" t="n">
        <f aca="false">Ведомственная!H626</f>
        <v>6376</v>
      </c>
      <c r="H785" s="19" t="n">
        <f aca="false">Ведомственная!I626</f>
        <v>6419</v>
      </c>
    </row>
    <row r="786" customFormat="false" ht="15" hidden="false" customHeight="false" outlineLevel="0" collapsed="false">
      <c r="A786" s="17" t="s">
        <v>527</v>
      </c>
      <c r="B786" s="18" t="s">
        <v>482</v>
      </c>
      <c r="C786" s="18" t="s">
        <v>261</v>
      </c>
      <c r="D786" s="18"/>
      <c r="E786" s="18"/>
      <c r="F786" s="19" t="n">
        <f aca="false">F787+F802+F815</f>
        <v>28938.3</v>
      </c>
      <c r="G786" s="19" t="n">
        <f aca="false">G787+G802+G815</f>
        <v>47706.3</v>
      </c>
      <c r="H786" s="19" t="n">
        <f aca="false">H787+H802+H815</f>
        <v>28643.3</v>
      </c>
    </row>
    <row r="787" customFormat="false" ht="15" hidden="false" customHeight="false" outlineLevel="0" collapsed="false">
      <c r="A787" s="20" t="s">
        <v>96</v>
      </c>
      <c r="B787" s="18" t="s">
        <v>482</v>
      </c>
      <c r="C787" s="18" t="s">
        <v>261</v>
      </c>
      <c r="D787" s="21" t="s">
        <v>97</v>
      </c>
      <c r="E787" s="18"/>
      <c r="F787" s="19" t="n">
        <f aca="false">F793+F788</f>
        <v>19170.3</v>
      </c>
      <c r="G787" s="19" t="n">
        <f aca="false">G793+G788</f>
        <v>19214</v>
      </c>
      <c r="H787" s="19" t="n">
        <f aca="false">H793+H788</f>
        <v>19228.3</v>
      </c>
    </row>
    <row r="788" customFormat="false" ht="30" hidden="false" customHeight="false" outlineLevel="0" collapsed="false">
      <c r="A788" s="20" t="s">
        <v>528</v>
      </c>
      <c r="B788" s="18" t="s">
        <v>482</v>
      </c>
      <c r="C788" s="18" t="s">
        <v>261</v>
      </c>
      <c r="D788" s="21" t="s">
        <v>529</v>
      </c>
      <c r="E788" s="18"/>
      <c r="F788" s="19" t="n">
        <f aca="false">F789</f>
        <v>1320</v>
      </c>
      <c r="G788" s="19" t="n">
        <f aca="false">G789</f>
        <v>1320</v>
      </c>
      <c r="H788" s="19" t="n">
        <f aca="false">H789</f>
        <v>1320</v>
      </c>
    </row>
    <row r="789" customFormat="false" ht="60" hidden="false" customHeight="false" outlineLevel="0" collapsed="false">
      <c r="A789" s="36" t="s">
        <v>530</v>
      </c>
      <c r="B789" s="18" t="s">
        <v>482</v>
      </c>
      <c r="C789" s="18" t="s">
        <v>261</v>
      </c>
      <c r="D789" s="21" t="s">
        <v>531</v>
      </c>
      <c r="E789" s="24"/>
      <c r="F789" s="19" t="n">
        <f aca="false">F790</f>
        <v>1320</v>
      </c>
      <c r="G789" s="19" t="n">
        <f aca="false">G790</f>
        <v>1320</v>
      </c>
      <c r="H789" s="19" t="n">
        <f aca="false">H790</f>
        <v>1320</v>
      </c>
    </row>
    <row r="790" customFormat="false" ht="15" hidden="false" customHeight="false" outlineLevel="0" collapsed="false">
      <c r="A790" s="20" t="s">
        <v>532</v>
      </c>
      <c r="B790" s="18" t="s">
        <v>482</v>
      </c>
      <c r="C790" s="18" t="s">
        <v>261</v>
      </c>
      <c r="D790" s="21" t="s">
        <v>533</v>
      </c>
      <c r="E790" s="24"/>
      <c r="F790" s="19" t="n">
        <f aca="false">F791</f>
        <v>1320</v>
      </c>
      <c r="G790" s="19" t="n">
        <f aca="false">G791</f>
        <v>1320</v>
      </c>
      <c r="H790" s="19" t="n">
        <f aca="false">H791</f>
        <v>1320</v>
      </c>
    </row>
    <row r="791" customFormat="false" ht="15" hidden="false" customHeight="false" outlineLevel="0" collapsed="false">
      <c r="A791" s="25" t="s">
        <v>150</v>
      </c>
      <c r="B791" s="18" t="s">
        <v>482</v>
      </c>
      <c r="C791" s="18" t="s">
        <v>261</v>
      </c>
      <c r="D791" s="21" t="s">
        <v>533</v>
      </c>
      <c r="E791" s="18" t="s">
        <v>151</v>
      </c>
      <c r="F791" s="19" t="n">
        <f aca="false">F792</f>
        <v>1320</v>
      </c>
      <c r="G791" s="19" t="n">
        <f aca="false">G792</f>
        <v>1320</v>
      </c>
      <c r="H791" s="19" t="n">
        <f aca="false">H792</f>
        <v>1320</v>
      </c>
    </row>
    <row r="792" customFormat="false" ht="15" hidden="false" customHeight="false" outlineLevel="0" collapsed="false">
      <c r="A792" s="28" t="s">
        <v>534</v>
      </c>
      <c r="B792" s="18" t="s">
        <v>482</v>
      </c>
      <c r="C792" s="18" t="s">
        <v>261</v>
      </c>
      <c r="D792" s="21" t="s">
        <v>533</v>
      </c>
      <c r="E792" s="18" t="s">
        <v>535</v>
      </c>
      <c r="F792" s="19" t="n">
        <f aca="false">Ведомственная!G974+Ведомственная!G633</f>
        <v>1320</v>
      </c>
      <c r="G792" s="19" t="n">
        <f aca="false">Ведомственная!H974+Ведомственная!H633</f>
        <v>1320</v>
      </c>
      <c r="H792" s="19" t="n">
        <f aca="false">Ведомственная!I974+Ведомственная!I633</f>
        <v>1320</v>
      </c>
    </row>
    <row r="793" customFormat="false" ht="15" hidden="false" customHeight="false" outlineLevel="0" collapsed="false">
      <c r="A793" s="20" t="s">
        <v>125</v>
      </c>
      <c r="B793" s="18" t="s">
        <v>482</v>
      </c>
      <c r="C793" s="18" t="s">
        <v>261</v>
      </c>
      <c r="D793" s="21" t="s">
        <v>702</v>
      </c>
      <c r="E793" s="18"/>
      <c r="F793" s="19" t="n">
        <f aca="false">F794</f>
        <v>17850.3</v>
      </c>
      <c r="G793" s="19" t="n">
        <f aca="false">G794</f>
        <v>17894</v>
      </c>
      <c r="H793" s="19" t="n">
        <f aca="false">H794</f>
        <v>17908.3</v>
      </c>
    </row>
    <row r="794" customFormat="false" ht="30" hidden="false" customHeight="false" outlineLevel="0" collapsed="false">
      <c r="A794" s="20" t="s">
        <v>42</v>
      </c>
      <c r="B794" s="18" t="s">
        <v>482</v>
      </c>
      <c r="C794" s="18" t="s">
        <v>261</v>
      </c>
      <c r="D794" s="21" t="s">
        <v>703</v>
      </c>
      <c r="E794" s="18"/>
      <c r="F794" s="19" t="n">
        <f aca="false">F795</f>
        <v>17850.3</v>
      </c>
      <c r="G794" s="19" t="n">
        <f aca="false">G795</f>
        <v>17894</v>
      </c>
      <c r="H794" s="19" t="n">
        <f aca="false">H795</f>
        <v>17908.3</v>
      </c>
    </row>
    <row r="795" customFormat="false" ht="15" hidden="false" customHeight="false" outlineLevel="0" collapsed="false">
      <c r="A795" s="29" t="s">
        <v>142</v>
      </c>
      <c r="B795" s="18" t="s">
        <v>482</v>
      </c>
      <c r="C795" s="18" t="s">
        <v>261</v>
      </c>
      <c r="D795" s="21" t="s">
        <v>723</v>
      </c>
      <c r="E795" s="18"/>
      <c r="F795" s="19" t="n">
        <f aca="false">F796+F798+F800</f>
        <v>17850.3</v>
      </c>
      <c r="G795" s="19" t="n">
        <f aca="false">G796+G798+G800</f>
        <v>17894</v>
      </c>
      <c r="H795" s="19" t="n">
        <f aca="false">H796+H798+H800</f>
        <v>17908.3</v>
      </c>
    </row>
    <row r="796" customFormat="false" ht="60" hidden="false" customHeight="false" outlineLevel="0" collapsed="false">
      <c r="A796" s="23" t="s">
        <v>22</v>
      </c>
      <c r="B796" s="18" t="s">
        <v>482</v>
      </c>
      <c r="C796" s="18" t="s">
        <v>261</v>
      </c>
      <c r="D796" s="21" t="s">
        <v>723</v>
      </c>
      <c r="E796" s="18" t="n">
        <v>100</v>
      </c>
      <c r="F796" s="19" t="n">
        <f aca="false">F797</f>
        <v>13166.5</v>
      </c>
      <c r="G796" s="19" t="n">
        <f aca="false">G797</f>
        <v>12866.5</v>
      </c>
      <c r="H796" s="19" t="n">
        <f aca="false">H797</f>
        <v>12866.5</v>
      </c>
    </row>
    <row r="797" customFormat="false" ht="30" hidden="false" customHeight="false" outlineLevel="0" collapsed="false">
      <c r="A797" s="23" t="s">
        <v>24</v>
      </c>
      <c r="B797" s="18" t="s">
        <v>482</v>
      </c>
      <c r="C797" s="18" t="s">
        <v>261</v>
      </c>
      <c r="D797" s="21" t="s">
        <v>723</v>
      </c>
      <c r="E797" s="18" t="s">
        <v>25</v>
      </c>
      <c r="F797" s="19" t="n">
        <f aca="false">Ведомственная!G979</f>
        <v>13166.5</v>
      </c>
      <c r="G797" s="19" t="n">
        <f aca="false">Ведомственная!H979</f>
        <v>12866.5</v>
      </c>
      <c r="H797" s="19" t="n">
        <f aca="false">Ведомственная!I979</f>
        <v>12866.5</v>
      </c>
    </row>
    <row r="798" customFormat="false" ht="30" hidden="false" customHeight="false" outlineLevel="0" collapsed="false">
      <c r="A798" s="23" t="s">
        <v>30</v>
      </c>
      <c r="B798" s="18" t="s">
        <v>482</v>
      </c>
      <c r="C798" s="18" t="s">
        <v>261</v>
      </c>
      <c r="D798" s="21" t="s">
        <v>723</v>
      </c>
      <c r="E798" s="18" t="s">
        <v>31</v>
      </c>
      <c r="F798" s="19" t="n">
        <f aca="false">F799</f>
        <v>4421.8</v>
      </c>
      <c r="G798" s="19" t="n">
        <f aca="false">G799</f>
        <v>4765.5</v>
      </c>
      <c r="H798" s="19" t="n">
        <f aca="false">H799</f>
        <v>4779.8</v>
      </c>
    </row>
    <row r="799" customFormat="false" ht="30" hidden="false" customHeight="false" outlineLevel="0" collapsed="false">
      <c r="A799" s="23" t="s">
        <v>32</v>
      </c>
      <c r="B799" s="18" t="s">
        <v>482</v>
      </c>
      <c r="C799" s="18" t="s">
        <v>261</v>
      </c>
      <c r="D799" s="21" t="s">
        <v>723</v>
      </c>
      <c r="E799" s="18" t="s">
        <v>33</v>
      </c>
      <c r="F799" s="19" t="n">
        <f aca="false">Ведомственная!G981</f>
        <v>4421.8</v>
      </c>
      <c r="G799" s="19" t="n">
        <f aca="false">Ведомственная!H981</f>
        <v>4765.5</v>
      </c>
      <c r="H799" s="19" t="n">
        <f aca="false">Ведомственная!I981</f>
        <v>4779.8</v>
      </c>
    </row>
    <row r="800" customFormat="false" ht="15" hidden="false" customHeight="false" outlineLevel="0" collapsed="false">
      <c r="A800" s="23" t="s">
        <v>58</v>
      </c>
      <c r="B800" s="18" t="s">
        <v>482</v>
      </c>
      <c r="C800" s="18" t="s">
        <v>261</v>
      </c>
      <c r="D800" s="21" t="s">
        <v>723</v>
      </c>
      <c r="E800" s="18" t="s">
        <v>59</v>
      </c>
      <c r="F800" s="19" t="n">
        <f aca="false">F801</f>
        <v>262</v>
      </c>
      <c r="G800" s="19" t="n">
        <f aca="false">G801</f>
        <v>262</v>
      </c>
      <c r="H800" s="19" t="n">
        <f aca="false">H801</f>
        <v>262</v>
      </c>
    </row>
    <row r="801" customFormat="false" ht="15" hidden="false" customHeight="false" outlineLevel="0" collapsed="false">
      <c r="A801" s="25" t="s">
        <v>62</v>
      </c>
      <c r="B801" s="18" t="s">
        <v>482</v>
      </c>
      <c r="C801" s="18" t="s">
        <v>261</v>
      </c>
      <c r="D801" s="21" t="s">
        <v>723</v>
      </c>
      <c r="E801" s="18" t="s">
        <v>63</v>
      </c>
      <c r="F801" s="19" t="n">
        <f aca="false">Ведомственная!G983</f>
        <v>262</v>
      </c>
      <c r="G801" s="19" t="n">
        <f aca="false">Ведомственная!H983</f>
        <v>262</v>
      </c>
      <c r="H801" s="19" t="n">
        <f aca="false">Ведомственная!I983</f>
        <v>262</v>
      </c>
    </row>
    <row r="802" customFormat="false" ht="15" hidden="false" customHeight="false" outlineLevel="0" collapsed="false">
      <c r="A802" s="20" t="s">
        <v>48</v>
      </c>
      <c r="B802" s="18" t="s">
        <v>482</v>
      </c>
      <c r="C802" s="18" t="s">
        <v>261</v>
      </c>
      <c r="D802" s="21" t="s">
        <v>49</v>
      </c>
      <c r="E802" s="18"/>
      <c r="F802" s="19" t="n">
        <f aca="false">F803</f>
        <v>6785.3</v>
      </c>
      <c r="G802" s="19" t="n">
        <f aca="false">G803</f>
        <v>6548</v>
      </c>
      <c r="H802" s="19" t="n">
        <f aca="false">H803</f>
        <v>6548</v>
      </c>
    </row>
    <row r="803" customFormat="false" ht="30" hidden="false" customHeight="false" outlineLevel="0" collapsed="false">
      <c r="A803" s="20" t="s">
        <v>536</v>
      </c>
      <c r="B803" s="18" t="s">
        <v>482</v>
      </c>
      <c r="C803" s="18" t="s">
        <v>261</v>
      </c>
      <c r="D803" s="21" t="s">
        <v>537</v>
      </c>
      <c r="E803" s="18"/>
      <c r="F803" s="19" t="n">
        <f aca="false">F804</f>
        <v>6785.3</v>
      </c>
      <c r="G803" s="19" t="n">
        <f aca="false">G804</f>
        <v>6548</v>
      </c>
      <c r="H803" s="19" t="n">
        <f aca="false">H804</f>
        <v>6548</v>
      </c>
    </row>
    <row r="804" customFormat="false" ht="45" hidden="false" customHeight="false" outlineLevel="0" collapsed="false">
      <c r="A804" s="22" t="s">
        <v>538</v>
      </c>
      <c r="B804" s="18" t="s">
        <v>482</v>
      </c>
      <c r="C804" s="18" t="s">
        <v>261</v>
      </c>
      <c r="D804" s="21" t="s">
        <v>539</v>
      </c>
      <c r="E804" s="18"/>
      <c r="F804" s="19" t="n">
        <f aca="false">F808+F805</f>
        <v>6785.3</v>
      </c>
      <c r="G804" s="19" t="n">
        <f aca="false">G808+G805</f>
        <v>6548</v>
      </c>
      <c r="H804" s="19" t="n">
        <f aca="false">H808+H805</f>
        <v>6548</v>
      </c>
    </row>
    <row r="805" customFormat="false" ht="60" hidden="false" customHeight="false" outlineLevel="0" collapsed="false">
      <c r="A805" s="23" t="s">
        <v>724</v>
      </c>
      <c r="B805" s="18" t="s">
        <v>482</v>
      </c>
      <c r="C805" s="18" t="s">
        <v>261</v>
      </c>
      <c r="D805" s="21" t="s">
        <v>725</v>
      </c>
      <c r="E805" s="18"/>
      <c r="F805" s="19" t="n">
        <f aca="false">F806</f>
        <v>237.3</v>
      </c>
      <c r="G805" s="19" t="n">
        <f aca="false">G806</f>
        <v>0</v>
      </c>
      <c r="H805" s="19" t="n">
        <f aca="false">H806</f>
        <v>0</v>
      </c>
    </row>
    <row r="806" customFormat="false" ht="30" hidden="false" customHeight="false" outlineLevel="0" collapsed="false">
      <c r="A806" s="23" t="s">
        <v>30</v>
      </c>
      <c r="B806" s="18" t="s">
        <v>482</v>
      </c>
      <c r="C806" s="18" t="s">
        <v>261</v>
      </c>
      <c r="D806" s="21" t="s">
        <v>725</v>
      </c>
      <c r="E806" s="18" t="s">
        <v>31</v>
      </c>
      <c r="F806" s="19" t="n">
        <f aca="false">F807</f>
        <v>237.3</v>
      </c>
      <c r="G806" s="19" t="n">
        <f aca="false">G807</f>
        <v>0</v>
      </c>
      <c r="H806" s="19" t="n">
        <f aca="false">H807</f>
        <v>0</v>
      </c>
    </row>
    <row r="807" customFormat="false" ht="30" hidden="false" customHeight="false" outlineLevel="0" collapsed="false">
      <c r="A807" s="23" t="s">
        <v>32</v>
      </c>
      <c r="B807" s="18" t="s">
        <v>482</v>
      </c>
      <c r="C807" s="18" t="s">
        <v>261</v>
      </c>
      <c r="D807" s="21" t="s">
        <v>725</v>
      </c>
      <c r="E807" s="18" t="s">
        <v>33</v>
      </c>
      <c r="F807" s="19" t="n">
        <f aca="false">Ведомственная!G989</f>
        <v>237.3</v>
      </c>
      <c r="G807" s="19" t="n">
        <f aca="false">Ведомственная!H989</f>
        <v>0</v>
      </c>
      <c r="H807" s="19" t="n">
        <f aca="false">Ведомственная!I989</f>
        <v>0</v>
      </c>
    </row>
    <row r="808" customFormat="false" ht="15" hidden="false" customHeight="false" outlineLevel="0" collapsed="false">
      <c r="A808" s="22" t="s">
        <v>540</v>
      </c>
      <c r="B808" s="18" t="s">
        <v>482</v>
      </c>
      <c r="C808" s="18" t="s">
        <v>261</v>
      </c>
      <c r="D808" s="21" t="s">
        <v>541</v>
      </c>
      <c r="E808" s="18"/>
      <c r="F808" s="19" t="n">
        <f aca="false">F809+F813+F811</f>
        <v>6548</v>
      </c>
      <c r="G808" s="19" t="n">
        <f aca="false">G809+G813+G811</f>
        <v>6548</v>
      </c>
      <c r="H808" s="19" t="n">
        <f aca="false">H809+H813+H811</f>
        <v>6548</v>
      </c>
    </row>
    <row r="809" customFormat="false" ht="30" hidden="false" customHeight="false" outlineLevel="0" collapsed="false">
      <c r="A809" s="23" t="s">
        <v>30</v>
      </c>
      <c r="B809" s="18" t="s">
        <v>482</v>
      </c>
      <c r="C809" s="18" t="s">
        <v>261</v>
      </c>
      <c r="D809" s="21" t="s">
        <v>541</v>
      </c>
      <c r="E809" s="18" t="s">
        <v>31</v>
      </c>
      <c r="F809" s="19" t="n">
        <f aca="false">F810</f>
        <v>4659.2</v>
      </c>
      <c r="G809" s="19" t="n">
        <f aca="false">G810</f>
        <v>3927</v>
      </c>
      <c r="H809" s="19" t="n">
        <f aca="false">H810</f>
        <v>3927</v>
      </c>
    </row>
    <row r="810" customFormat="false" ht="30" hidden="false" customHeight="false" outlineLevel="0" collapsed="false">
      <c r="A810" s="23" t="s">
        <v>32</v>
      </c>
      <c r="B810" s="18" t="s">
        <v>482</v>
      </c>
      <c r="C810" s="18" t="s">
        <v>261</v>
      </c>
      <c r="D810" s="21" t="s">
        <v>541</v>
      </c>
      <c r="E810" s="18" t="s">
        <v>33</v>
      </c>
      <c r="F810" s="19" t="n">
        <f aca="false">Ведомственная!G992</f>
        <v>4659.2</v>
      </c>
      <c r="G810" s="19" t="n">
        <f aca="false">Ведомственная!H992</f>
        <v>3927</v>
      </c>
      <c r="H810" s="19" t="n">
        <f aca="false">Ведомственная!I992</f>
        <v>3927</v>
      </c>
    </row>
    <row r="811" customFormat="false" ht="15" hidden="false" customHeight="false" outlineLevel="0" collapsed="false">
      <c r="A811" s="25" t="s">
        <v>150</v>
      </c>
      <c r="B811" s="18" t="s">
        <v>482</v>
      </c>
      <c r="C811" s="18" t="s">
        <v>261</v>
      </c>
      <c r="D811" s="21" t="s">
        <v>541</v>
      </c>
      <c r="E811" s="18" t="s">
        <v>151</v>
      </c>
      <c r="F811" s="19" t="n">
        <f aca="false">F812</f>
        <v>365</v>
      </c>
      <c r="G811" s="19" t="n">
        <f aca="false">G812</f>
        <v>365</v>
      </c>
      <c r="H811" s="19" t="n">
        <f aca="false">H812</f>
        <v>365</v>
      </c>
    </row>
    <row r="812" customFormat="false" ht="30" hidden="false" customHeight="false" outlineLevel="0" collapsed="false">
      <c r="A812" s="28" t="s">
        <v>152</v>
      </c>
      <c r="B812" s="18" t="s">
        <v>482</v>
      </c>
      <c r="C812" s="18" t="s">
        <v>261</v>
      </c>
      <c r="D812" s="21" t="s">
        <v>541</v>
      </c>
      <c r="E812" s="18" t="s">
        <v>153</v>
      </c>
      <c r="F812" s="19" t="n">
        <f aca="false">Ведомственная!G994</f>
        <v>365</v>
      </c>
      <c r="G812" s="19" t="n">
        <f aca="false">Ведомственная!H994</f>
        <v>365</v>
      </c>
      <c r="H812" s="19" t="n">
        <f aca="false">Ведомственная!I994</f>
        <v>365</v>
      </c>
    </row>
    <row r="813" customFormat="false" ht="30" hidden="false" customHeight="false" outlineLevel="0" collapsed="false">
      <c r="A813" s="23" t="s">
        <v>119</v>
      </c>
      <c r="B813" s="18" t="s">
        <v>482</v>
      </c>
      <c r="C813" s="18" t="s">
        <v>261</v>
      </c>
      <c r="D813" s="21" t="s">
        <v>541</v>
      </c>
      <c r="E813" s="18" t="s">
        <v>120</v>
      </c>
      <c r="F813" s="19" t="n">
        <f aca="false">F814</f>
        <v>1523.8</v>
      </c>
      <c r="G813" s="19" t="n">
        <f aca="false">G814</f>
        <v>2256</v>
      </c>
      <c r="H813" s="19" t="n">
        <f aca="false">H814</f>
        <v>2256</v>
      </c>
    </row>
    <row r="814" customFormat="false" ht="15" hidden="false" customHeight="false" outlineLevel="0" collapsed="false">
      <c r="A814" s="23" t="s">
        <v>121</v>
      </c>
      <c r="B814" s="18" t="s">
        <v>482</v>
      </c>
      <c r="C814" s="18" t="s">
        <v>261</v>
      </c>
      <c r="D814" s="21" t="s">
        <v>541</v>
      </c>
      <c r="E814" s="18" t="s">
        <v>122</v>
      </c>
      <c r="F814" s="19" t="n">
        <f aca="false">Ведомственная!G639+Ведомственная!G996</f>
        <v>1523.8</v>
      </c>
      <c r="G814" s="19" t="n">
        <f aca="false">Ведомственная!H639+Ведомственная!H996</f>
        <v>2256</v>
      </c>
      <c r="H814" s="19" t="n">
        <f aca="false">Ведомственная!I639+Ведомственная!I996</f>
        <v>2256</v>
      </c>
    </row>
    <row r="815" customFormat="false" ht="30" hidden="false" customHeight="false" outlineLevel="0" collapsed="false">
      <c r="A815" s="20" t="s">
        <v>165</v>
      </c>
      <c r="B815" s="18" t="s">
        <v>482</v>
      </c>
      <c r="C815" s="18" t="s">
        <v>261</v>
      </c>
      <c r="D815" s="21" t="s">
        <v>166</v>
      </c>
      <c r="E815" s="18"/>
      <c r="F815" s="19" t="n">
        <f aca="false">F816</f>
        <v>2982.7</v>
      </c>
      <c r="G815" s="19" t="n">
        <f aca="false">G816</f>
        <v>21944.3</v>
      </c>
      <c r="H815" s="19" t="n">
        <f aca="false">H816</f>
        <v>2867</v>
      </c>
    </row>
    <row r="816" customFormat="false" ht="45" hidden="false" customHeight="false" outlineLevel="0" collapsed="false">
      <c r="A816" s="20" t="s">
        <v>303</v>
      </c>
      <c r="B816" s="18" t="s">
        <v>482</v>
      </c>
      <c r="C816" s="18" t="s">
        <v>261</v>
      </c>
      <c r="D816" s="21" t="s">
        <v>304</v>
      </c>
      <c r="E816" s="18"/>
      <c r="F816" s="19" t="n">
        <f aca="false">F817</f>
        <v>2982.7</v>
      </c>
      <c r="G816" s="19" t="n">
        <f aca="false">G817</f>
        <v>21944.3</v>
      </c>
      <c r="H816" s="19" t="n">
        <f aca="false">H817</f>
        <v>2867</v>
      </c>
    </row>
    <row r="817" customFormat="false" ht="15" hidden="false" customHeight="false" outlineLevel="0" collapsed="false">
      <c r="A817" s="20" t="s">
        <v>726</v>
      </c>
      <c r="B817" s="18" t="s">
        <v>482</v>
      </c>
      <c r="C817" s="18" t="s">
        <v>261</v>
      </c>
      <c r="D817" s="21" t="s">
        <v>727</v>
      </c>
      <c r="E817" s="24"/>
      <c r="F817" s="30" t="n">
        <f aca="false">F818+F821+F824+F827+F830</f>
        <v>2982.7</v>
      </c>
      <c r="G817" s="30" t="n">
        <f aca="false">G818+G821+G824+G827+G830</f>
        <v>21944.3</v>
      </c>
      <c r="H817" s="30" t="n">
        <f aca="false">H818+H821+H824+H827+H830</f>
        <v>2867</v>
      </c>
    </row>
    <row r="818" customFormat="false" ht="90" hidden="false" customHeight="false" outlineLevel="0" collapsed="false">
      <c r="A818" s="20" t="s">
        <v>728</v>
      </c>
      <c r="B818" s="18" t="s">
        <v>482</v>
      </c>
      <c r="C818" s="18" t="s">
        <v>261</v>
      </c>
      <c r="D818" s="21" t="s">
        <v>729</v>
      </c>
      <c r="E818" s="24"/>
      <c r="F818" s="30" t="n">
        <f aca="false">F819</f>
        <v>2907.7</v>
      </c>
      <c r="G818" s="30" t="n">
        <f aca="false">G819</f>
        <v>6313.3</v>
      </c>
      <c r="H818" s="30" t="n">
        <f aca="false">H819</f>
        <v>0</v>
      </c>
    </row>
    <row r="819" customFormat="false" ht="30" hidden="false" customHeight="false" outlineLevel="0" collapsed="false">
      <c r="A819" s="23" t="s">
        <v>30</v>
      </c>
      <c r="B819" s="18" t="s">
        <v>482</v>
      </c>
      <c r="C819" s="18" t="s">
        <v>261</v>
      </c>
      <c r="D819" s="21" t="s">
        <v>729</v>
      </c>
      <c r="E819" s="18" t="s">
        <v>31</v>
      </c>
      <c r="F819" s="30" t="n">
        <f aca="false">F820</f>
        <v>2907.7</v>
      </c>
      <c r="G819" s="30" t="n">
        <f aca="false">G820</f>
        <v>6313.3</v>
      </c>
      <c r="H819" s="30" t="n">
        <f aca="false">H820</f>
        <v>0</v>
      </c>
    </row>
    <row r="820" customFormat="false" ht="30" hidden="false" customHeight="false" outlineLevel="0" collapsed="false">
      <c r="A820" s="23" t="s">
        <v>32</v>
      </c>
      <c r="B820" s="18" t="s">
        <v>482</v>
      </c>
      <c r="C820" s="18" t="s">
        <v>261</v>
      </c>
      <c r="D820" s="21" t="s">
        <v>729</v>
      </c>
      <c r="E820" s="18" t="s">
        <v>33</v>
      </c>
      <c r="F820" s="30" t="n">
        <f aca="false">Ведомственная!G1002</f>
        <v>2907.7</v>
      </c>
      <c r="G820" s="30" t="n">
        <f aca="false">Ведомственная!H1002</f>
        <v>6313.3</v>
      </c>
      <c r="H820" s="30" t="n">
        <f aca="false">Ведомственная!I1002</f>
        <v>0</v>
      </c>
    </row>
    <row r="821" customFormat="false" ht="120" hidden="false" customHeight="false" outlineLevel="0" collapsed="false">
      <c r="A821" s="23" t="s">
        <v>730</v>
      </c>
      <c r="B821" s="18" t="s">
        <v>482</v>
      </c>
      <c r="C821" s="18" t="s">
        <v>261</v>
      </c>
      <c r="D821" s="21" t="s">
        <v>731</v>
      </c>
      <c r="E821" s="24"/>
      <c r="F821" s="30" t="n">
        <f aca="false">F822</f>
        <v>0</v>
      </c>
      <c r="G821" s="30" t="n">
        <f aca="false">G822</f>
        <v>492</v>
      </c>
      <c r="H821" s="30" t="n">
        <f aca="false">H822</f>
        <v>0</v>
      </c>
    </row>
    <row r="822" customFormat="false" ht="30" hidden="false" customHeight="false" outlineLevel="0" collapsed="false">
      <c r="A822" s="23" t="s">
        <v>30</v>
      </c>
      <c r="B822" s="18" t="s">
        <v>482</v>
      </c>
      <c r="C822" s="18" t="s">
        <v>261</v>
      </c>
      <c r="D822" s="21" t="s">
        <v>731</v>
      </c>
      <c r="E822" s="18" t="s">
        <v>31</v>
      </c>
      <c r="F822" s="30" t="n">
        <f aca="false">F823</f>
        <v>0</v>
      </c>
      <c r="G822" s="30" t="n">
        <f aca="false">G823</f>
        <v>492</v>
      </c>
      <c r="H822" s="30" t="n">
        <f aca="false">H823</f>
        <v>0</v>
      </c>
    </row>
    <row r="823" customFormat="false" ht="30" hidden="false" customHeight="false" outlineLevel="0" collapsed="false">
      <c r="A823" s="23" t="s">
        <v>32</v>
      </c>
      <c r="B823" s="18" t="s">
        <v>482</v>
      </c>
      <c r="C823" s="18" t="s">
        <v>261</v>
      </c>
      <c r="D823" s="21" t="s">
        <v>731</v>
      </c>
      <c r="E823" s="18" t="s">
        <v>33</v>
      </c>
      <c r="F823" s="30" t="n">
        <f aca="false">Ведомственная!G1005</f>
        <v>0</v>
      </c>
      <c r="G823" s="30" t="n">
        <f aca="false">Ведомственная!H1005</f>
        <v>492</v>
      </c>
      <c r="H823" s="30" t="n">
        <f aca="false">Ведомственная!I1005</f>
        <v>0</v>
      </c>
    </row>
    <row r="824" customFormat="false" ht="30" hidden="false" customHeight="false" outlineLevel="0" collapsed="false">
      <c r="A824" s="22" t="s">
        <v>732</v>
      </c>
      <c r="B824" s="18" t="s">
        <v>482</v>
      </c>
      <c r="C824" s="18" t="s">
        <v>261</v>
      </c>
      <c r="D824" s="21" t="s">
        <v>733</v>
      </c>
      <c r="E824" s="24"/>
      <c r="F824" s="30" t="n">
        <f aca="false">F825</f>
        <v>0</v>
      </c>
      <c r="G824" s="30" t="n">
        <f aca="false">G825</f>
        <v>0</v>
      </c>
      <c r="H824" s="30" t="n">
        <f aca="false">H825</f>
        <v>2867</v>
      </c>
    </row>
    <row r="825" customFormat="false" ht="30" hidden="false" customHeight="false" outlineLevel="0" collapsed="false">
      <c r="A825" s="23" t="s">
        <v>30</v>
      </c>
      <c r="B825" s="18" t="s">
        <v>482</v>
      </c>
      <c r="C825" s="18" t="s">
        <v>261</v>
      </c>
      <c r="D825" s="21" t="s">
        <v>733</v>
      </c>
      <c r="E825" s="18" t="s">
        <v>31</v>
      </c>
      <c r="F825" s="30" t="n">
        <f aca="false">F826</f>
        <v>0</v>
      </c>
      <c r="G825" s="30" t="n">
        <f aca="false">G826</f>
        <v>0</v>
      </c>
      <c r="H825" s="30" t="n">
        <f aca="false">H826</f>
        <v>2867</v>
      </c>
    </row>
    <row r="826" customFormat="false" ht="30" hidden="false" customHeight="false" outlineLevel="0" collapsed="false">
      <c r="A826" s="23" t="s">
        <v>32</v>
      </c>
      <c r="B826" s="18" t="s">
        <v>482</v>
      </c>
      <c r="C826" s="18" t="s">
        <v>261</v>
      </c>
      <c r="D826" s="21" t="s">
        <v>733</v>
      </c>
      <c r="E826" s="18" t="s">
        <v>33</v>
      </c>
      <c r="F826" s="30" t="n">
        <f aca="false">Ведомственная!G1008</f>
        <v>0</v>
      </c>
      <c r="G826" s="30" t="n">
        <f aca="false">Ведомственная!H1008</f>
        <v>0</v>
      </c>
      <c r="H826" s="30" t="n">
        <f aca="false">Ведомственная!I1008</f>
        <v>2867</v>
      </c>
    </row>
    <row r="827" customFormat="false" ht="45" hidden="false" customHeight="false" outlineLevel="0" collapsed="false">
      <c r="A827" s="22" t="s">
        <v>734</v>
      </c>
      <c r="B827" s="18" t="s">
        <v>482</v>
      </c>
      <c r="C827" s="18" t="s">
        <v>261</v>
      </c>
      <c r="D827" s="21" t="s">
        <v>735</v>
      </c>
      <c r="E827" s="24"/>
      <c r="F827" s="30" t="n">
        <f aca="false">F828</f>
        <v>0</v>
      </c>
      <c r="G827" s="30" t="n">
        <f aca="false">G828</f>
        <v>15139</v>
      </c>
      <c r="H827" s="30" t="n">
        <f aca="false">H828</f>
        <v>0</v>
      </c>
    </row>
    <row r="828" customFormat="false" ht="30" hidden="false" customHeight="false" outlineLevel="0" collapsed="false">
      <c r="A828" s="23" t="s">
        <v>30</v>
      </c>
      <c r="B828" s="18" t="s">
        <v>482</v>
      </c>
      <c r="C828" s="18" t="s">
        <v>261</v>
      </c>
      <c r="D828" s="21" t="s">
        <v>735</v>
      </c>
      <c r="E828" s="18" t="s">
        <v>31</v>
      </c>
      <c r="F828" s="30" t="n">
        <f aca="false">F829</f>
        <v>0</v>
      </c>
      <c r="G828" s="30" t="n">
        <f aca="false">G829</f>
        <v>15139</v>
      </c>
      <c r="H828" s="30" t="n">
        <f aca="false">H829</f>
        <v>0</v>
      </c>
    </row>
    <row r="829" customFormat="false" ht="30" hidden="false" customHeight="false" outlineLevel="0" collapsed="false">
      <c r="A829" s="23" t="s">
        <v>32</v>
      </c>
      <c r="B829" s="18" t="s">
        <v>482</v>
      </c>
      <c r="C829" s="18" t="s">
        <v>261</v>
      </c>
      <c r="D829" s="21" t="s">
        <v>735</v>
      </c>
      <c r="E829" s="18" t="s">
        <v>33</v>
      </c>
      <c r="F829" s="30" t="n">
        <f aca="false">Ведомственная!G1011</f>
        <v>0</v>
      </c>
      <c r="G829" s="30" t="n">
        <f aca="false">Ведомственная!H1011</f>
        <v>15139</v>
      </c>
      <c r="H829" s="30" t="n">
        <f aca="false">Ведомственная!I1011</f>
        <v>0</v>
      </c>
    </row>
    <row r="830" customFormat="false" ht="105" hidden="false" customHeight="false" outlineLevel="0" collapsed="false">
      <c r="A830" s="23" t="s">
        <v>736</v>
      </c>
      <c r="B830" s="18" t="s">
        <v>482</v>
      </c>
      <c r="C830" s="18" t="s">
        <v>261</v>
      </c>
      <c r="D830" s="21" t="s">
        <v>737</v>
      </c>
      <c r="E830" s="24"/>
      <c r="F830" s="19" t="n">
        <f aca="false">F831</f>
        <v>75</v>
      </c>
      <c r="G830" s="19" t="n">
        <f aca="false">G831</f>
        <v>0</v>
      </c>
      <c r="H830" s="19" t="n">
        <f aca="false">H831</f>
        <v>0</v>
      </c>
    </row>
    <row r="831" customFormat="false" ht="30" hidden="false" customHeight="false" outlineLevel="0" collapsed="false">
      <c r="A831" s="23" t="s">
        <v>119</v>
      </c>
      <c r="B831" s="18" t="s">
        <v>482</v>
      </c>
      <c r="C831" s="18" t="s">
        <v>261</v>
      </c>
      <c r="D831" s="21" t="s">
        <v>737</v>
      </c>
      <c r="E831" s="24" t="n">
        <v>600</v>
      </c>
      <c r="F831" s="19" t="n">
        <f aca="false">F832</f>
        <v>75</v>
      </c>
      <c r="G831" s="19" t="n">
        <f aca="false">G832</f>
        <v>0</v>
      </c>
      <c r="H831" s="19" t="n">
        <f aca="false">H832</f>
        <v>0</v>
      </c>
    </row>
    <row r="832" customFormat="false" ht="15" hidden="false" customHeight="false" outlineLevel="0" collapsed="false">
      <c r="A832" s="23" t="s">
        <v>121</v>
      </c>
      <c r="B832" s="18" t="s">
        <v>482</v>
      </c>
      <c r="C832" s="18" t="s">
        <v>261</v>
      </c>
      <c r="D832" s="21" t="s">
        <v>737</v>
      </c>
      <c r="E832" s="24" t="n">
        <v>610</v>
      </c>
      <c r="F832" s="19" t="n">
        <f aca="false">Ведомственная!G1014</f>
        <v>75</v>
      </c>
      <c r="G832" s="19" t="n">
        <f aca="false">Ведомственная!H1014</f>
        <v>0</v>
      </c>
      <c r="H832" s="19" t="n">
        <f aca="false">Ведомственная!I1014</f>
        <v>0</v>
      </c>
    </row>
    <row r="833" customFormat="false" ht="15.6" hidden="false" customHeight="false" outlineLevel="0" collapsed="false">
      <c r="A833" s="14" t="s">
        <v>542</v>
      </c>
      <c r="B833" s="15" t="s">
        <v>251</v>
      </c>
      <c r="C833" s="15"/>
      <c r="D833" s="15"/>
      <c r="E833" s="15"/>
      <c r="F833" s="16" t="n">
        <f aca="false">F834</f>
        <v>94791.7</v>
      </c>
      <c r="G833" s="16" t="n">
        <f aca="false">G834</f>
        <v>94299.2</v>
      </c>
      <c r="H833" s="16" t="n">
        <f aca="false">H834</f>
        <v>94619.9</v>
      </c>
    </row>
    <row r="834" customFormat="false" ht="15" hidden="false" customHeight="false" outlineLevel="0" collapsed="false">
      <c r="A834" s="17" t="s">
        <v>543</v>
      </c>
      <c r="B834" s="18" t="s">
        <v>251</v>
      </c>
      <c r="C834" s="18" t="s">
        <v>15</v>
      </c>
      <c r="D834" s="18"/>
      <c r="E834" s="18"/>
      <c r="F834" s="19" t="n">
        <f aca="false">F835+F857+F866+F886+F880</f>
        <v>94791.7</v>
      </c>
      <c r="G834" s="19" t="n">
        <f aca="false">G835+G857+G866+G886+G880</f>
        <v>94299.2</v>
      </c>
      <c r="H834" s="19" t="n">
        <f aca="false">H835+H857+H866+H886+H880</f>
        <v>94619.9</v>
      </c>
    </row>
    <row r="835" customFormat="false" ht="15" hidden="false" customHeight="false" outlineLevel="0" collapsed="false">
      <c r="A835" s="20" t="s">
        <v>88</v>
      </c>
      <c r="B835" s="18" t="s">
        <v>251</v>
      </c>
      <c r="C835" s="18" t="s">
        <v>15</v>
      </c>
      <c r="D835" s="21" t="s">
        <v>89</v>
      </c>
      <c r="E835" s="30"/>
      <c r="F835" s="19" t="n">
        <f aca="false">F836+F844+F852</f>
        <v>90830.7</v>
      </c>
      <c r="G835" s="19" t="n">
        <f aca="false">G836+G844+G852</f>
        <v>91197.7</v>
      </c>
      <c r="H835" s="19" t="n">
        <f aca="false">H836+H844+H852</f>
        <v>91511.2</v>
      </c>
    </row>
    <row r="836" customFormat="false" ht="30" hidden="false" customHeight="false" outlineLevel="0" collapsed="false">
      <c r="A836" s="20" t="s">
        <v>544</v>
      </c>
      <c r="B836" s="18" t="s">
        <v>251</v>
      </c>
      <c r="C836" s="18" t="s">
        <v>15</v>
      </c>
      <c r="D836" s="21" t="s">
        <v>545</v>
      </c>
      <c r="E836" s="18"/>
      <c r="F836" s="19" t="n">
        <f aca="false">F837</f>
        <v>19742.9</v>
      </c>
      <c r="G836" s="19" t="n">
        <f aca="false">G837</f>
        <v>19879.9</v>
      </c>
      <c r="H836" s="19" t="n">
        <f aca="false">H837</f>
        <v>19908.4</v>
      </c>
    </row>
    <row r="837" customFormat="false" ht="45" hidden="false" customHeight="false" outlineLevel="0" collapsed="false">
      <c r="A837" s="20" t="s">
        <v>546</v>
      </c>
      <c r="B837" s="18" t="s">
        <v>251</v>
      </c>
      <c r="C837" s="18" t="s">
        <v>15</v>
      </c>
      <c r="D837" s="21" t="s">
        <v>547</v>
      </c>
      <c r="E837" s="18"/>
      <c r="F837" s="19" t="n">
        <f aca="false">F838+F841</f>
        <v>19742.9</v>
      </c>
      <c r="G837" s="19" t="n">
        <f aca="false">G838+G841</f>
        <v>19879.9</v>
      </c>
      <c r="H837" s="19" t="n">
        <f aca="false">H838+H841</f>
        <v>19908.4</v>
      </c>
    </row>
    <row r="838" customFormat="false" ht="45" hidden="false" customHeight="false" outlineLevel="0" collapsed="false">
      <c r="A838" s="43" t="s">
        <v>548</v>
      </c>
      <c r="B838" s="18" t="s">
        <v>251</v>
      </c>
      <c r="C838" s="18" t="s">
        <v>15</v>
      </c>
      <c r="D838" s="21" t="s">
        <v>549</v>
      </c>
      <c r="E838" s="18"/>
      <c r="F838" s="19" t="n">
        <f aca="false">F839</f>
        <v>150</v>
      </c>
      <c r="G838" s="19" t="n">
        <f aca="false">G839</f>
        <v>250</v>
      </c>
      <c r="H838" s="19" t="n">
        <f aca="false">H839</f>
        <v>250</v>
      </c>
    </row>
    <row r="839" customFormat="false" ht="30" hidden="false" customHeight="false" outlineLevel="0" collapsed="false">
      <c r="A839" s="23" t="s">
        <v>119</v>
      </c>
      <c r="B839" s="18" t="s">
        <v>251</v>
      </c>
      <c r="C839" s="18" t="s">
        <v>15</v>
      </c>
      <c r="D839" s="21" t="s">
        <v>549</v>
      </c>
      <c r="E839" s="18" t="s">
        <v>120</v>
      </c>
      <c r="F839" s="19" t="n">
        <f aca="false">F840</f>
        <v>150</v>
      </c>
      <c r="G839" s="19" t="n">
        <f aca="false">G840</f>
        <v>250</v>
      </c>
      <c r="H839" s="19" t="n">
        <f aca="false">H840</f>
        <v>250</v>
      </c>
    </row>
    <row r="840" customFormat="false" ht="15" hidden="false" customHeight="false" outlineLevel="0" collapsed="false">
      <c r="A840" s="23" t="s">
        <v>121</v>
      </c>
      <c r="B840" s="18" t="s">
        <v>251</v>
      </c>
      <c r="C840" s="18" t="s">
        <v>15</v>
      </c>
      <c r="D840" s="21" t="s">
        <v>549</v>
      </c>
      <c r="E840" s="18" t="s">
        <v>122</v>
      </c>
      <c r="F840" s="19" t="n">
        <f aca="false">Ведомственная!G647</f>
        <v>150</v>
      </c>
      <c r="G840" s="19" t="n">
        <f aca="false">Ведомственная!H647</f>
        <v>250</v>
      </c>
      <c r="H840" s="19" t="n">
        <f aca="false">Ведомственная!I647</f>
        <v>250</v>
      </c>
    </row>
    <row r="841" customFormat="false" ht="30" hidden="false" customHeight="false" outlineLevel="0" collapsed="false">
      <c r="A841" s="43" t="s">
        <v>550</v>
      </c>
      <c r="B841" s="18" t="s">
        <v>251</v>
      </c>
      <c r="C841" s="18" t="s">
        <v>15</v>
      </c>
      <c r="D841" s="21" t="s">
        <v>551</v>
      </c>
      <c r="E841" s="18"/>
      <c r="F841" s="19" t="n">
        <f aca="false">F842</f>
        <v>19592.9</v>
      </c>
      <c r="G841" s="19" t="n">
        <f aca="false">G842</f>
        <v>19629.9</v>
      </c>
      <c r="H841" s="19" t="n">
        <f aca="false">H842</f>
        <v>19658.4</v>
      </c>
    </row>
    <row r="842" customFormat="false" ht="30" hidden="false" customHeight="false" outlineLevel="0" collapsed="false">
      <c r="A842" s="23" t="s">
        <v>119</v>
      </c>
      <c r="B842" s="18" t="s">
        <v>251</v>
      </c>
      <c r="C842" s="18" t="s">
        <v>15</v>
      </c>
      <c r="D842" s="21" t="s">
        <v>551</v>
      </c>
      <c r="E842" s="18" t="s">
        <v>120</v>
      </c>
      <c r="F842" s="19" t="n">
        <f aca="false">F843</f>
        <v>19592.9</v>
      </c>
      <c r="G842" s="19" t="n">
        <f aca="false">G843</f>
        <v>19629.9</v>
      </c>
      <c r="H842" s="19" t="n">
        <f aca="false">H843</f>
        <v>19658.4</v>
      </c>
    </row>
    <row r="843" customFormat="false" ht="15" hidden="false" customHeight="false" outlineLevel="0" collapsed="false">
      <c r="A843" s="23" t="s">
        <v>121</v>
      </c>
      <c r="B843" s="18" t="s">
        <v>251</v>
      </c>
      <c r="C843" s="18" t="s">
        <v>15</v>
      </c>
      <c r="D843" s="21" t="s">
        <v>551</v>
      </c>
      <c r="E843" s="18" t="s">
        <v>122</v>
      </c>
      <c r="F843" s="19" t="n">
        <f aca="false">Ведомственная!G650</f>
        <v>19592.9</v>
      </c>
      <c r="G843" s="19" t="n">
        <f aca="false">Ведомственная!H650</f>
        <v>19629.9</v>
      </c>
      <c r="H843" s="19" t="n">
        <f aca="false">Ведомственная!I650</f>
        <v>19658.4</v>
      </c>
    </row>
    <row r="844" customFormat="false" ht="45" hidden="false" customHeight="false" outlineLevel="0" collapsed="false">
      <c r="A844" s="23" t="s">
        <v>552</v>
      </c>
      <c r="B844" s="18" t="s">
        <v>251</v>
      </c>
      <c r="C844" s="18" t="s">
        <v>15</v>
      </c>
      <c r="D844" s="21" t="s">
        <v>553</v>
      </c>
      <c r="E844" s="18"/>
      <c r="F844" s="19" t="n">
        <f aca="false">F845</f>
        <v>70587.8</v>
      </c>
      <c r="G844" s="19" t="n">
        <f aca="false">G845</f>
        <v>70817.8</v>
      </c>
      <c r="H844" s="19" t="n">
        <f aca="false">H845</f>
        <v>71102.8</v>
      </c>
    </row>
    <row r="845" customFormat="false" ht="30" hidden="false" customHeight="false" outlineLevel="0" collapsed="false">
      <c r="A845" s="20" t="s">
        <v>554</v>
      </c>
      <c r="B845" s="18" t="s">
        <v>251</v>
      </c>
      <c r="C845" s="18" t="s">
        <v>15</v>
      </c>
      <c r="D845" s="21" t="s">
        <v>555</v>
      </c>
      <c r="E845" s="18"/>
      <c r="F845" s="19" t="n">
        <f aca="false">F849+F846</f>
        <v>70587.8</v>
      </c>
      <c r="G845" s="19" t="n">
        <f aca="false">G849+G846</f>
        <v>70817.8</v>
      </c>
      <c r="H845" s="19" t="n">
        <f aca="false">H849+H846</f>
        <v>71102.8</v>
      </c>
    </row>
    <row r="846" customFormat="false" ht="15" hidden="false" customHeight="false" outlineLevel="0" collapsed="false">
      <c r="A846" s="20" t="s">
        <v>556</v>
      </c>
      <c r="B846" s="18" t="s">
        <v>251</v>
      </c>
      <c r="C846" s="18" t="s">
        <v>15</v>
      </c>
      <c r="D846" s="21" t="s">
        <v>557</v>
      </c>
      <c r="E846" s="18"/>
      <c r="F846" s="19" t="n">
        <f aca="false">F847</f>
        <v>1961.4</v>
      </c>
      <c r="G846" s="19" t="n">
        <f aca="false">G847</f>
        <v>500</v>
      </c>
      <c r="H846" s="19" t="n">
        <f aca="false">H847</f>
        <v>239.6</v>
      </c>
    </row>
    <row r="847" customFormat="false" ht="30" hidden="false" customHeight="false" outlineLevel="0" collapsed="false">
      <c r="A847" s="23" t="s">
        <v>119</v>
      </c>
      <c r="B847" s="18" t="s">
        <v>251</v>
      </c>
      <c r="C847" s="18" t="s">
        <v>15</v>
      </c>
      <c r="D847" s="21" t="s">
        <v>557</v>
      </c>
      <c r="E847" s="18" t="s">
        <v>120</v>
      </c>
      <c r="F847" s="19" t="n">
        <f aca="false">F848</f>
        <v>1961.4</v>
      </c>
      <c r="G847" s="19" t="n">
        <f aca="false">G848</f>
        <v>500</v>
      </c>
      <c r="H847" s="19" t="n">
        <f aca="false">H848</f>
        <v>239.6</v>
      </c>
    </row>
    <row r="848" customFormat="false" ht="15" hidden="false" customHeight="false" outlineLevel="0" collapsed="false">
      <c r="A848" s="23" t="s">
        <v>121</v>
      </c>
      <c r="B848" s="18" t="s">
        <v>251</v>
      </c>
      <c r="C848" s="18" t="s">
        <v>15</v>
      </c>
      <c r="D848" s="21" t="s">
        <v>557</v>
      </c>
      <c r="E848" s="18" t="s">
        <v>122</v>
      </c>
      <c r="F848" s="19" t="n">
        <f aca="false">Ведомственная!G655</f>
        <v>1961.4</v>
      </c>
      <c r="G848" s="19" t="n">
        <f aca="false">Ведомственная!H655</f>
        <v>500</v>
      </c>
      <c r="H848" s="19" t="n">
        <f aca="false">Ведомственная!I655</f>
        <v>239.6</v>
      </c>
    </row>
    <row r="849" customFormat="false" ht="30" hidden="false" customHeight="false" outlineLevel="0" collapsed="false">
      <c r="A849" s="43" t="s">
        <v>558</v>
      </c>
      <c r="B849" s="18" t="s">
        <v>251</v>
      </c>
      <c r="C849" s="18" t="s">
        <v>15</v>
      </c>
      <c r="D849" s="21" t="s">
        <v>559</v>
      </c>
      <c r="E849" s="18"/>
      <c r="F849" s="19" t="n">
        <f aca="false">F850</f>
        <v>68626.4</v>
      </c>
      <c r="G849" s="19" t="n">
        <f aca="false">G850</f>
        <v>70317.8</v>
      </c>
      <c r="H849" s="19" t="n">
        <f aca="false">H850</f>
        <v>70863.2</v>
      </c>
    </row>
    <row r="850" customFormat="false" ht="30" hidden="false" customHeight="false" outlineLevel="0" collapsed="false">
      <c r="A850" s="23" t="s">
        <v>119</v>
      </c>
      <c r="B850" s="18" t="s">
        <v>251</v>
      </c>
      <c r="C850" s="18" t="s">
        <v>15</v>
      </c>
      <c r="D850" s="21" t="s">
        <v>559</v>
      </c>
      <c r="E850" s="18" t="s">
        <v>120</v>
      </c>
      <c r="F850" s="19" t="n">
        <f aca="false">F851</f>
        <v>68626.4</v>
      </c>
      <c r="G850" s="19" t="n">
        <f aca="false">G851</f>
        <v>70317.8</v>
      </c>
      <c r="H850" s="19" t="n">
        <f aca="false">H851</f>
        <v>70863.2</v>
      </c>
    </row>
    <row r="851" customFormat="false" ht="15" hidden="false" customHeight="false" outlineLevel="0" collapsed="false">
      <c r="A851" s="23" t="s">
        <v>121</v>
      </c>
      <c r="B851" s="18" t="s">
        <v>251</v>
      </c>
      <c r="C851" s="18" t="s">
        <v>15</v>
      </c>
      <c r="D851" s="21" t="s">
        <v>559</v>
      </c>
      <c r="E851" s="18" t="s">
        <v>122</v>
      </c>
      <c r="F851" s="19" t="n">
        <f aca="false">Ведомственная!G658</f>
        <v>68626.4</v>
      </c>
      <c r="G851" s="19" t="n">
        <f aca="false">Ведомственная!H658</f>
        <v>70317.8</v>
      </c>
      <c r="H851" s="19" t="n">
        <f aca="false">Ведомственная!I658</f>
        <v>70863.2</v>
      </c>
    </row>
    <row r="852" customFormat="false" ht="15" hidden="false" customHeight="false" outlineLevel="0" collapsed="false">
      <c r="A852" s="20" t="s">
        <v>560</v>
      </c>
      <c r="B852" s="18" t="s">
        <v>251</v>
      </c>
      <c r="C852" s="18" t="s">
        <v>15</v>
      </c>
      <c r="D852" s="21" t="s">
        <v>561</v>
      </c>
      <c r="E852" s="24"/>
      <c r="F852" s="19" t="n">
        <f aca="false">F853</f>
        <v>500</v>
      </c>
      <c r="G852" s="19" t="n">
        <f aca="false">G853</f>
        <v>500</v>
      </c>
      <c r="H852" s="19" t="n">
        <f aca="false">H853</f>
        <v>500</v>
      </c>
    </row>
    <row r="853" customFormat="false" ht="30" hidden="false" customHeight="false" outlineLevel="0" collapsed="false">
      <c r="A853" s="20" t="s">
        <v>562</v>
      </c>
      <c r="B853" s="18" t="s">
        <v>251</v>
      </c>
      <c r="C853" s="18" t="s">
        <v>15</v>
      </c>
      <c r="D853" s="21" t="s">
        <v>563</v>
      </c>
      <c r="E853" s="24"/>
      <c r="F853" s="19" t="n">
        <f aca="false">F854</f>
        <v>500</v>
      </c>
      <c r="G853" s="19" t="n">
        <f aca="false">G854</f>
        <v>500</v>
      </c>
      <c r="H853" s="19" t="n">
        <f aca="false">H854</f>
        <v>500</v>
      </c>
    </row>
    <row r="854" customFormat="false" ht="30" hidden="false" customHeight="false" outlineLevel="0" collapsed="false">
      <c r="A854" s="44" t="s">
        <v>564</v>
      </c>
      <c r="B854" s="18" t="s">
        <v>251</v>
      </c>
      <c r="C854" s="18" t="s">
        <v>15</v>
      </c>
      <c r="D854" s="21" t="s">
        <v>565</v>
      </c>
      <c r="E854" s="18"/>
      <c r="F854" s="19" t="n">
        <f aca="false">F855</f>
        <v>500</v>
      </c>
      <c r="G854" s="19" t="n">
        <f aca="false">G855</f>
        <v>500</v>
      </c>
      <c r="H854" s="19" t="n">
        <f aca="false">H855</f>
        <v>500</v>
      </c>
    </row>
    <row r="855" customFormat="false" ht="30" hidden="false" customHeight="false" outlineLevel="0" collapsed="false">
      <c r="A855" s="23" t="s">
        <v>119</v>
      </c>
      <c r="B855" s="18" t="s">
        <v>251</v>
      </c>
      <c r="C855" s="18" t="s">
        <v>15</v>
      </c>
      <c r="D855" s="21" t="s">
        <v>565</v>
      </c>
      <c r="E855" s="18" t="n">
        <v>600</v>
      </c>
      <c r="F855" s="19" t="n">
        <f aca="false">F856</f>
        <v>500</v>
      </c>
      <c r="G855" s="19" t="n">
        <f aca="false">G856</f>
        <v>500</v>
      </c>
      <c r="H855" s="19" t="n">
        <f aca="false">H856</f>
        <v>500</v>
      </c>
    </row>
    <row r="856" customFormat="false" ht="15" hidden="false" customHeight="false" outlineLevel="0" collapsed="false">
      <c r="A856" s="23" t="s">
        <v>121</v>
      </c>
      <c r="B856" s="18" t="s">
        <v>251</v>
      </c>
      <c r="C856" s="18" t="s">
        <v>15</v>
      </c>
      <c r="D856" s="21" t="s">
        <v>565</v>
      </c>
      <c r="E856" s="18" t="n">
        <v>610</v>
      </c>
      <c r="F856" s="19" t="n">
        <f aca="false">Ведомственная!G663</f>
        <v>500</v>
      </c>
      <c r="G856" s="19" t="n">
        <f aca="false">Ведомственная!H663</f>
        <v>500</v>
      </c>
      <c r="H856" s="19" t="n">
        <f aca="false">Ведомственная!I663</f>
        <v>500</v>
      </c>
    </row>
    <row r="857" customFormat="false" ht="15" hidden="false" customHeight="false" outlineLevel="0" collapsed="false">
      <c r="A857" s="20" t="s">
        <v>48</v>
      </c>
      <c r="B857" s="18" t="s">
        <v>251</v>
      </c>
      <c r="C857" s="18" t="s">
        <v>15</v>
      </c>
      <c r="D857" s="21" t="s">
        <v>49</v>
      </c>
      <c r="E857" s="18"/>
      <c r="F857" s="19" t="n">
        <f aca="false">F858</f>
        <v>109</v>
      </c>
      <c r="G857" s="19" t="n">
        <f aca="false">G858</f>
        <v>401.8</v>
      </c>
      <c r="H857" s="19" t="n">
        <f aca="false">H858</f>
        <v>409</v>
      </c>
    </row>
    <row r="858" customFormat="false" ht="15" hidden="false" customHeight="false" outlineLevel="0" collapsed="false">
      <c r="A858" s="20" t="s">
        <v>512</v>
      </c>
      <c r="B858" s="18" t="s">
        <v>251</v>
      </c>
      <c r="C858" s="18" t="s">
        <v>15</v>
      </c>
      <c r="D858" s="21" t="s">
        <v>513</v>
      </c>
      <c r="E858" s="18"/>
      <c r="F858" s="19" t="n">
        <f aca="false">F859</f>
        <v>109</v>
      </c>
      <c r="G858" s="19" t="n">
        <f aca="false">G859</f>
        <v>401.8</v>
      </c>
      <c r="H858" s="19" t="n">
        <f aca="false">H859</f>
        <v>409</v>
      </c>
    </row>
    <row r="859" customFormat="false" ht="45" hidden="false" customHeight="false" outlineLevel="0" collapsed="false">
      <c r="A859" s="22" t="s">
        <v>514</v>
      </c>
      <c r="B859" s="18" t="s">
        <v>251</v>
      </c>
      <c r="C859" s="18" t="s">
        <v>15</v>
      </c>
      <c r="D859" s="21" t="s">
        <v>515</v>
      </c>
      <c r="E859" s="18"/>
      <c r="F859" s="19" t="n">
        <f aca="false">F863+F860</f>
        <v>109</v>
      </c>
      <c r="G859" s="19" t="n">
        <f aca="false">G863+G860</f>
        <v>401.8</v>
      </c>
      <c r="H859" s="19" t="n">
        <f aca="false">H863+H860</f>
        <v>409</v>
      </c>
    </row>
    <row r="860" customFormat="false" ht="30" hidden="false" customHeight="false" outlineLevel="0" collapsed="false">
      <c r="A860" s="42" t="s">
        <v>516</v>
      </c>
      <c r="B860" s="18" t="s">
        <v>251</v>
      </c>
      <c r="C860" s="18" t="s">
        <v>15</v>
      </c>
      <c r="D860" s="21" t="s">
        <v>517</v>
      </c>
      <c r="E860" s="24"/>
      <c r="F860" s="19" t="n">
        <f aca="false">F861</f>
        <v>109</v>
      </c>
      <c r="G860" s="19" t="n">
        <f aca="false">G861</f>
        <v>0</v>
      </c>
      <c r="H860" s="19" t="n">
        <f aca="false">H861</f>
        <v>0</v>
      </c>
    </row>
    <row r="861" customFormat="false" ht="30" hidden="false" customHeight="false" outlineLevel="0" collapsed="false">
      <c r="A861" s="23" t="s">
        <v>119</v>
      </c>
      <c r="B861" s="18" t="s">
        <v>251</v>
      </c>
      <c r="C861" s="18" t="s">
        <v>15</v>
      </c>
      <c r="D861" s="21" t="s">
        <v>517</v>
      </c>
      <c r="E861" s="18" t="n">
        <v>600</v>
      </c>
      <c r="F861" s="19" t="n">
        <f aca="false">F862</f>
        <v>109</v>
      </c>
      <c r="G861" s="19" t="n">
        <f aca="false">G862</f>
        <v>0</v>
      </c>
      <c r="H861" s="19" t="n">
        <f aca="false">H862</f>
        <v>0</v>
      </c>
    </row>
    <row r="862" customFormat="false" ht="15" hidden="false" customHeight="false" outlineLevel="0" collapsed="false">
      <c r="A862" s="23" t="s">
        <v>121</v>
      </c>
      <c r="B862" s="18" t="s">
        <v>251</v>
      </c>
      <c r="C862" s="18" t="s">
        <v>15</v>
      </c>
      <c r="D862" s="21" t="s">
        <v>517</v>
      </c>
      <c r="E862" s="18" t="n">
        <v>610</v>
      </c>
      <c r="F862" s="19" t="n">
        <f aca="false">Ведомственная!G669</f>
        <v>109</v>
      </c>
      <c r="G862" s="19" t="n">
        <f aca="false">Ведомственная!H669</f>
        <v>0</v>
      </c>
      <c r="H862" s="19" t="n">
        <f aca="false">Ведомственная!I669</f>
        <v>0</v>
      </c>
    </row>
    <row r="863" customFormat="false" ht="60" hidden="false" customHeight="false" outlineLevel="0" collapsed="false">
      <c r="A863" s="22" t="s">
        <v>566</v>
      </c>
      <c r="B863" s="18" t="s">
        <v>251</v>
      </c>
      <c r="C863" s="18" t="s">
        <v>15</v>
      </c>
      <c r="D863" s="21" t="s">
        <v>567</v>
      </c>
      <c r="E863" s="24"/>
      <c r="F863" s="19" t="n">
        <f aca="false">F864</f>
        <v>0</v>
      </c>
      <c r="G863" s="19" t="n">
        <f aca="false">G864</f>
        <v>401.8</v>
      </c>
      <c r="H863" s="19" t="n">
        <f aca="false">H864</f>
        <v>409</v>
      </c>
    </row>
    <row r="864" customFormat="false" ht="30" hidden="false" customHeight="false" outlineLevel="0" collapsed="false">
      <c r="A864" s="23" t="s">
        <v>119</v>
      </c>
      <c r="B864" s="18" t="s">
        <v>251</v>
      </c>
      <c r="C864" s="18" t="s">
        <v>15</v>
      </c>
      <c r="D864" s="21" t="s">
        <v>567</v>
      </c>
      <c r="E864" s="18" t="n">
        <v>600</v>
      </c>
      <c r="F864" s="19" t="n">
        <f aca="false">F865</f>
        <v>0</v>
      </c>
      <c r="G864" s="19" t="n">
        <f aca="false">G865</f>
        <v>401.8</v>
      </c>
      <c r="H864" s="19" t="n">
        <f aca="false">H865</f>
        <v>409</v>
      </c>
    </row>
    <row r="865" customFormat="false" ht="15" hidden="false" customHeight="false" outlineLevel="0" collapsed="false">
      <c r="A865" s="23" t="s">
        <v>121</v>
      </c>
      <c r="B865" s="18" t="s">
        <v>251</v>
      </c>
      <c r="C865" s="18" t="s">
        <v>15</v>
      </c>
      <c r="D865" s="21" t="s">
        <v>567</v>
      </c>
      <c r="E865" s="18" t="n">
        <v>610</v>
      </c>
      <c r="F865" s="19" t="n">
        <f aca="false">Ведомственная!G672</f>
        <v>0</v>
      </c>
      <c r="G865" s="19" t="n">
        <f aca="false">Ведомственная!H672</f>
        <v>401.8</v>
      </c>
      <c r="H865" s="19" t="n">
        <f aca="false">Ведомственная!I672</f>
        <v>409</v>
      </c>
    </row>
    <row r="866" customFormat="false" ht="30" hidden="false" customHeight="false" outlineLevel="0" collapsed="false">
      <c r="A866" s="20" t="s">
        <v>111</v>
      </c>
      <c r="B866" s="18" t="s">
        <v>251</v>
      </c>
      <c r="C866" s="18" t="s">
        <v>15</v>
      </c>
      <c r="D866" s="21" t="s">
        <v>112</v>
      </c>
      <c r="E866" s="18"/>
      <c r="F866" s="19" t="n">
        <f aca="false">F875+F867</f>
        <v>2650.7</v>
      </c>
      <c r="G866" s="19" t="n">
        <f aca="false">G875+G867</f>
        <v>2363.7</v>
      </c>
      <c r="H866" s="19" t="n">
        <f aca="false">H875+H867</f>
        <v>2363.7</v>
      </c>
    </row>
    <row r="867" customFormat="false" ht="30" hidden="false" customHeight="false" outlineLevel="0" collapsed="false">
      <c r="A867" s="20" t="s">
        <v>113</v>
      </c>
      <c r="B867" s="18" t="s">
        <v>251</v>
      </c>
      <c r="C867" s="18" t="s">
        <v>15</v>
      </c>
      <c r="D867" s="21" t="s">
        <v>114</v>
      </c>
      <c r="E867" s="18"/>
      <c r="F867" s="19" t="n">
        <f aca="false">F868</f>
        <v>2650.7</v>
      </c>
      <c r="G867" s="19" t="n">
        <f aca="false">G868</f>
        <v>2223.7</v>
      </c>
      <c r="H867" s="19" t="n">
        <f aca="false">H868</f>
        <v>2223.7</v>
      </c>
    </row>
    <row r="868" customFormat="false" ht="45" hidden="false" customHeight="false" outlineLevel="0" collapsed="false">
      <c r="A868" s="29" t="s">
        <v>115</v>
      </c>
      <c r="B868" s="18" t="s">
        <v>251</v>
      </c>
      <c r="C868" s="18" t="s">
        <v>15</v>
      </c>
      <c r="D868" s="21" t="s">
        <v>116</v>
      </c>
      <c r="E868" s="18"/>
      <c r="F868" s="19" t="n">
        <f aca="false">F869+F872</f>
        <v>2650.7</v>
      </c>
      <c r="G868" s="19" t="n">
        <f aca="false">G869+G872</f>
        <v>2223.7</v>
      </c>
      <c r="H868" s="19" t="n">
        <f aca="false">H869+H872</f>
        <v>2223.7</v>
      </c>
    </row>
    <row r="869" customFormat="false" ht="75" hidden="false" customHeight="false" outlineLevel="0" collapsed="false">
      <c r="A869" s="20" t="s">
        <v>117</v>
      </c>
      <c r="B869" s="18" t="s">
        <v>251</v>
      </c>
      <c r="C869" s="18" t="s">
        <v>15</v>
      </c>
      <c r="D869" s="21" t="s">
        <v>568</v>
      </c>
      <c r="E869" s="18"/>
      <c r="F869" s="19" t="n">
        <f aca="false">F870</f>
        <v>0</v>
      </c>
      <c r="G869" s="19" t="n">
        <f aca="false">G870</f>
        <v>50</v>
      </c>
      <c r="H869" s="19" t="n">
        <f aca="false">H870</f>
        <v>50</v>
      </c>
    </row>
    <row r="870" customFormat="false" ht="30" hidden="false" customHeight="false" outlineLevel="0" collapsed="false">
      <c r="A870" s="23" t="s">
        <v>119</v>
      </c>
      <c r="B870" s="18" t="s">
        <v>251</v>
      </c>
      <c r="C870" s="18" t="s">
        <v>15</v>
      </c>
      <c r="D870" s="21" t="s">
        <v>568</v>
      </c>
      <c r="E870" s="18" t="s">
        <v>120</v>
      </c>
      <c r="F870" s="19" t="n">
        <f aca="false">F871</f>
        <v>0</v>
      </c>
      <c r="G870" s="19" t="n">
        <f aca="false">G871</f>
        <v>50</v>
      </c>
      <c r="H870" s="19" t="n">
        <f aca="false">H871</f>
        <v>50</v>
      </c>
    </row>
    <row r="871" customFormat="false" ht="15" hidden="false" customHeight="false" outlineLevel="0" collapsed="false">
      <c r="A871" s="23" t="s">
        <v>121</v>
      </c>
      <c r="B871" s="18" t="s">
        <v>251</v>
      </c>
      <c r="C871" s="18" t="s">
        <v>15</v>
      </c>
      <c r="D871" s="21" t="s">
        <v>568</v>
      </c>
      <c r="E871" s="18" t="s">
        <v>122</v>
      </c>
      <c r="F871" s="19" t="n">
        <f aca="false">Ведомственная!G678</f>
        <v>0</v>
      </c>
      <c r="G871" s="19" t="n">
        <f aca="false">Ведомственная!H678</f>
        <v>50</v>
      </c>
      <c r="H871" s="19" t="n">
        <f aca="false">Ведомственная!I678</f>
        <v>50</v>
      </c>
    </row>
    <row r="872" customFormat="false" ht="15" hidden="false" customHeight="false" outlineLevel="0" collapsed="false">
      <c r="A872" s="23" t="s">
        <v>123</v>
      </c>
      <c r="B872" s="18" t="s">
        <v>251</v>
      </c>
      <c r="C872" s="18" t="s">
        <v>15</v>
      </c>
      <c r="D872" s="21" t="s">
        <v>124</v>
      </c>
      <c r="E872" s="18"/>
      <c r="F872" s="19" t="n">
        <f aca="false">F873</f>
        <v>2650.7</v>
      </c>
      <c r="G872" s="19" t="n">
        <f aca="false">G873</f>
        <v>2173.7</v>
      </c>
      <c r="H872" s="19" t="n">
        <f aca="false">H873</f>
        <v>2173.7</v>
      </c>
    </row>
    <row r="873" customFormat="false" ht="30" hidden="false" customHeight="false" outlineLevel="0" collapsed="false">
      <c r="A873" s="23" t="s">
        <v>119</v>
      </c>
      <c r="B873" s="18" t="s">
        <v>251</v>
      </c>
      <c r="C873" s="18" t="s">
        <v>15</v>
      </c>
      <c r="D873" s="21" t="s">
        <v>124</v>
      </c>
      <c r="E873" s="18" t="s">
        <v>120</v>
      </c>
      <c r="F873" s="19" t="n">
        <f aca="false">F874</f>
        <v>2650.7</v>
      </c>
      <c r="G873" s="19" t="n">
        <f aca="false">G874</f>
        <v>2173.7</v>
      </c>
      <c r="H873" s="19" t="n">
        <f aca="false">H874</f>
        <v>2173.7</v>
      </c>
    </row>
    <row r="874" customFormat="false" ht="15" hidden="false" customHeight="false" outlineLevel="0" collapsed="false">
      <c r="A874" s="23" t="s">
        <v>121</v>
      </c>
      <c r="B874" s="18" t="s">
        <v>251</v>
      </c>
      <c r="C874" s="18" t="s">
        <v>15</v>
      </c>
      <c r="D874" s="21" t="s">
        <v>124</v>
      </c>
      <c r="E874" s="18" t="s">
        <v>122</v>
      </c>
      <c r="F874" s="19" t="n">
        <f aca="false">Ведомственная!G681</f>
        <v>2650.7</v>
      </c>
      <c r="G874" s="19" t="n">
        <f aca="false">Ведомственная!H681</f>
        <v>2173.7</v>
      </c>
      <c r="H874" s="19" t="n">
        <f aca="false">Ведомственная!I681</f>
        <v>2173.7</v>
      </c>
    </row>
    <row r="875" customFormat="false" ht="30" hidden="false" customHeight="false" outlineLevel="0" collapsed="false">
      <c r="A875" s="23" t="s">
        <v>227</v>
      </c>
      <c r="B875" s="18" t="s">
        <v>251</v>
      </c>
      <c r="C875" s="18" t="s">
        <v>15</v>
      </c>
      <c r="D875" s="21" t="s">
        <v>228</v>
      </c>
      <c r="E875" s="18"/>
      <c r="F875" s="19" t="n">
        <f aca="false">F876</f>
        <v>0</v>
      </c>
      <c r="G875" s="19" t="n">
        <f aca="false">G876</f>
        <v>140</v>
      </c>
      <c r="H875" s="19" t="n">
        <f aca="false">H876</f>
        <v>140</v>
      </c>
    </row>
    <row r="876" customFormat="false" ht="30" hidden="false" customHeight="false" outlineLevel="0" collapsed="false">
      <c r="A876" s="29" t="s">
        <v>229</v>
      </c>
      <c r="B876" s="18" t="s">
        <v>251</v>
      </c>
      <c r="C876" s="18" t="s">
        <v>15</v>
      </c>
      <c r="D876" s="21" t="s">
        <v>230</v>
      </c>
      <c r="E876" s="18"/>
      <c r="F876" s="19" t="n">
        <f aca="false">F877</f>
        <v>0</v>
      </c>
      <c r="G876" s="19" t="n">
        <f aca="false">G877</f>
        <v>140</v>
      </c>
      <c r="H876" s="19" t="n">
        <f aca="false">H877</f>
        <v>140</v>
      </c>
    </row>
    <row r="877" customFormat="false" ht="30" hidden="false" customHeight="false" outlineLevel="0" collapsed="false">
      <c r="A877" s="27" t="s">
        <v>231</v>
      </c>
      <c r="B877" s="18" t="s">
        <v>251</v>
      </c>
      <c r="C877" s="18" t="s">
        <v>15</v>
      </c>
      <c r="D877" s="21" t="s">
        <v>232</v>
      </c>
      <c r="E877" s="18"/>
      <c r="F877" s="19" t="n">
        <f aca="false">F878</f>
        <v>0</v>
      </c>
      <c r="G877" s="19" t="n">
        <f aca="false">G878</f>
        <v>140</v>
      </c>
      <c r="H877" s="19" t="n">
        <f aca="false">H878</f>
        <v>140</v>
      </c>
    </row>
    <row r="878" customFormat="false" ht="30" hidden="false" customHeight="false" outlineLevel="0" collapsed="false">
      <c r="A878" s="23" t="s">
        <v>119</v>
      </c>
      <c r="B878" s="18" t="s">
        <v>251</v>
      </c>
      <c r="C878" s="18" t="s">
        <v>15</v>
      </c>
      <c r="D878" s="21" t="s">
        <v>232</v>
      </c>
      <c r="E878" s="18" t="s">
        <v>120</v>
      </c>
      <c r="F878" s="19" t="n">
        <f aca="false">F879</f>
        <v>0</v>
      </c>
      <c r="G878" s="19" t="n">
        <f aca="false">G879</f>
        <v>140</v>
      </c>
      <c r="H878" s="19" t="n">
        <f aca="false">H879</f>
        <v>140</v>
      </c>
    </row>
    <row r="879" customFormat="false" ht="15" hidden="false" customHeight="false" outlineLevel="0" collapsed="false">
      <c r="A879" s="23" t="s">
        <v>121</v>
      </c>
      <c r="B879" s="18" t="s">
        <v>251</v>
      </c>
      <c r="C879" s="18" t="s">
        <v>15</v>
      </c>
      <c r="D879" s="21" t="s">
        <v>232</v>
      </c>
      <c r="E879" s="18" t="s">
        <v>122</v>
      </c>
      <c r="F879" s="19" t="n">
        <f aca="false">Ведомственная!G686</f>
        <v>0</v>
      </c>
      <c r="G879" s="19" t="n">
        <f aca="false">Ведомственная!H686</f>
        <v>140</v>
      </c>
      <c r="H879" s="19" t="n">
        <f aca="false">Ведомственная!I686</f>
        <v>140</v>
      </c>
    </row>
    <row r="880" customFormat="false" ht="45" hidden="false" customHeight="false" outlineLevel="0" collapsed="false">
      <c r="A880" s="20" t="s">
        <v>64</v>
      </c>
      <c r="B880" s="18" t="s">
        <v>251</v>
      </c>
      <c r="C880" s="18" t="s">
        <v>15</v>
      </c>
      <c r="D880" s="21" t="s">
        <v>65</v>
      </c>
      <c r="E880" s="18"/>
      <c r="F880" s="19" t="n">
        <f aca="false">F881</f>
        <v>1000</v>
      </c>
      <c r="G880" s="19" t="n">
        <f aca="false">G881</f>
        <v>0</v>
      </c>
      <c r="H880" s="19" t="n">
        <f aca="false">H881</f>
        <v>0</v>
      </c>
    </row>
    <row r="881" customFormat="false" ht="30" hidden="false" customHeight="false" outlineLevel="0" collapsed="false">
      <c r="A881" s="23" t="s">
        <v>411</v>
      </c>
      <c r="B881" s="18" t="s">
        <v>251</v>
      </c>
      <c r="C881" s="18" t="s">
        <v>15</v>
      </c>
      <c r="D881" s="21" t="s">
        <v>412</v>
      </c>
      <c r="E881" s="18"/>
      <c r="F881" s="19" t="n">
        <f aca="false">F882</f>
        <v>1000</v>
      </c>
      <c r="G881" s="19" t="n">
        <f aca="false">G882</f>
        <v>0</v>
      </c>
      <c r="H881" s="19" t="n">
        <f aca="false">H882</f>
        <v>0</v>
      </c>
    </row>
    <row r="882" customFormat="false" ht="45" hidden="false" customHeight="false" outlineLevel="0" collapsed="false">
      <c r="A882" s="23" t="s">
        <v>413</v>
      </c>
      <c r="B882" s="18" t="s">
        <v>251</v>
      </c>
      <c r="C882" s="18" t="s">
        <v>15</v>
      </c>
      <c r="D882" s="21" t="s">
        <v>414</v>
      </c>
      <c r="E882" s="18"/>
      <c r="F882" s="19" t="n">
        <f aca="false">F883</f>
        <v>1000</v>
      </c>
      <c r="G882" s="19" t="n">
        <f aca="false">G883</f>
        <v>0</v>
      </c>
      <c r="H882" s="19" t="n">
        <f aca="false">H883</f>
        <v>0</v>
      </c>
    </row>
    <row r="883" customFormat="false" ht="30" hidden="false" customHeight="false" outlineLevel="0" collapsed="false">
      <c r="A883" s="23" t="s">
        <v>415</v>
      </c>
      <c r="B883" s="18" t="s">
        <v>251</v>
      </c>
      <c r="C883" s="18" t="s">
        <v>15</v>
      </c>
      <c r="D883" s="21" t="s">
        <v>416</v>
      </c>
      <c r="E883" s="18"/>
      <c r="F883" s="19" t="n">
        <f aca="false">F884</f>
        <v>1000</v>
      </c>
      <c r="G883" s="19" t="n">
        <f aca="false">G884</f>
        <v>0</v>
      </c>
      <c r="H883" s="19" t="n">
        <f aca="false">H884</f>
        <v>0</v>
      </c>
    </row>
    <row r="884" customFormat="false" ht="30" hidden="false" customHeight="false" outlineLevel="0" collapsed="false">
      <c r="A884" s="23" t="s">
        <v>119</v>
      </c>
      <c r="B884" s="18" t="s">
        <v>251</v>
      </c>
      <c r="C884" s="18" t="s">
        <v>15</v>
      </c>
      <c r="D884" s="21" t="s">
        <v>416</v>
      </c>
      <c r="E884" s="18" t="s">
        <v>120</v>
      </c>
      <c r="F884" s="19" t="n">
        <f aca="false">F885</f>
        <v>1000</v>
      </c>
      <c r="G884" s="19" t="n">
        <f aca="false">G885</f>
        <v>0</v>
      </c>
      <c r="H884" s="19" t="n">
        <f aca="false">H885</f>
        <v>0</v>
      </c>
    </row>
    <row r="885" customFormat="false" ht="15" hidden="false" customHeight="false" outlineLevel="0" collapsed="false">
      <c r="A885" s="23" t="s">
        <v>121</v>
      </c>
      <c r="B885" s="18" t="s">
        <v>251</v>
      </c>
      <c r="C885" s="18" t="s">
        <v>15</v>
      </c>
      <c r="D885" s="21" t="s">
        <v>416</v>
      </c>
      <c r="E885" s="18" t="s">
        <v>122</v>
      </c>
      <c r="F885" s="19" t="n">
        <f aca="false">Ведомственная!G692</f>
        <v>1000</v>
      </c>
      <c r="G885" s="19" t="n">
        <f aca="false">Ведомственная!H692</f>
        <v>0</v>
      </c>
      <c r="H885" s="19" t="n">
        <f aca="false">Ведомственная!I692</f>
        <v>0</v>
      </c>
    </row>
    <row r="886" customFormat="false" ht="30" hidden="false" customHeight="false" outlineLevel="0" collapsed="false">
      <c r="A886" s="20" t="s">
        <v>165</v>
      </c>
      <c r="B886" s="18" t="s">
        <v>251</v>
      </c>
      <c r="C886" s="18" t="s">
        <v>15</v>
      </c>
      <c r="D886" s="21" t="s">
        <v>166</v>
      </c>
      <c r="E886" s="18"/>
      <c r="F886" s="19" t="n">
        <f aca="false">F887</f>
        <v>201.3</v>
      </c>
      <c r="G886" s="19" t="n">
        <f aca="false">G887</f>
        <v>336</v>
      </c>
      <c r="H886" s="19" t="n">
        <f aca="false">H887</f>
        <v>336</v>
      </c>
    </row>
    <row r="887" customFormat="false" ht="45" hidden="false" customHeight="false" outlineLevel="0" collapsed="false">
      <c r="A887" s="20" t="s">
        <v>303</v>
      </c>
      <c r="B887" s="18" t="s">
        <v>251</v>
      </c>
      <c r="C887" s="18" t="s">
        <v>15</v>
      </c>
      <c r="D887" s="21" t="s">
        <v>304</v>
      </c>
      <c r="E887" s="18"/>
      <c r="F887" s="19" t="n">
        <f aca="false">F888</f>
        <v>201.3</v>
      </c>
      <c r="G887" s="19" t="n">
        <f aca="false">G888</f>
        <v>336</v>
      </c>
      <c r="H887" s="19" t="n">
        <f aca="false">H888</f>
        <v>336</v>
      </c>
    </row>
    <row r="888" customFormat="false" ht="15" hidden="false" customHeight="false" outlineLevel="0" collapsed="false">
      <c r="A888" s="20" t="s">
        <v>569</v>
      </c>
      <c r="B888" s="18" t="s">
        <v>251</v>
      </c>
      <c r="C888" s="18" t="s">
        <v>15</v>
      </c>
      <c r="D888" s="21" t="s">
        <v>570</v>
      </c>
      <c r="E888" s="24"/>
      <c r="F888" s="19" t="n">
        <f aca="false">F889</f>
        <v>201.3</v>
      </c>
      <c r="G888" s="19" t="n">
        <f aca="false">G889</f>
        <v>336</v>
      </c>
      <c r="H888" s="19" t="n">
        <f aca="false">H889</f>
        <v>336</v>
      </c>
    </row>
    <row r="889" customFormat="false" ht="15" hidden="false" customHeight="false" outlineLevel="0" collapsed="false">
      <c r="A889" s="32" t="s">
        <v>571</v>
      </c>
      <c r="B889" s="18" t="s">
        <v>251</v>
      </c>
      <c r="C889" s="18" t="s">
        <v>15</v>
      </c>
      <c r="D889" s="21" t="s">
        <v>572</v>
      </c>
      <c r="E889" s="24"/>
      <c r="F889" s="19" t="n">
        <f aca="false">F890</f>
        <v>201.3</v>
      </c>
      <c r="G889" s="19" t="n">
        <f aca="false">G890</f>
        <v>336</v>
      </c>
      <c r="H889" s="19" t="n">
        <f aca="false">H890</f>
        <v>336</v>
      </c>
    </row>
    <row r="890" customFormat="false" ht="30" hidden="false" customHeight="false" outlineLevel="0" collapsed="false">
      <c r="A890" s="23" t="s">
        <v>119</v>
      </c>
      <c r="B890" s="18" t="s">
        <v>251</v>
      </c>
      <c r="C890" s="18" t="s">
        <v>15</v>
      </c>
      <c r="D890" s="21" t="s">
        <v>572</v>
      </c>
      <c r="E890" s="18" t="s">
        <v>120</v>
      </c>
      <c r="F890" s="19" t="n">
        <f aca="false">F891</f>
        <v>201.3</v>
      </c>
      <c r="G890" s="19" t="n">
        <f aca="false">G891</f>
        <v>336</v>
      </c>
      <c r="H890" s="19" t="n">
        <f aca="false">H891</f>
        <v>336</v>
      </c>
    </row>
    <row r="891" customFormat="false" ht="15" hidden="false" customHeight="false" outlineLevel="0" collapsed="false">
      <c r="A891" s="23" t="s">
        <v>121</v>
      </c>
      <c r="B891" s="18" t="s">
        <v>251</v>
      </c>
      <c r="C891" s="18" t="s">
        <v>15</v>
      </c>
      <c r="D891" s="21" t="s">
        <v>572</v>
      </c>
      <c r="E891" s="18" t="s">
        <v>122</v>
      </c>
      <c r="F891" s="19" t="n">
        <f aca="false">Ведомственная!G698</f>
        <v>201.3</v>
      </c>
      <c r="G891" s="19" t="n">
        <f aca="false">Ведомственная!H698</f>
        <v>336</v>
      </c>
      <c r="H891" s="19" t="n">
        <f aca="false">Ведомственная!I698</f>
        <v>336</v>
      </c>
    </row>
    <row r="892" customFormat="false" ht="15.6" hidden="false" customHeight="false" outlineLevel="0" collapsed="false">
      <c r="A892" s="14" t="s">
        <v>573</v>
      </c>
      <c r="B892" s="15" t="s">
        <v>188</v>
      </c>
      <c r="C892" s="15"/>
      <c r="D892" s="57"/>
      <c r="E892" s="57"/>
      <c r="F892" s="49" t="n">
        <f aca="false">F893+F900+F936</f>
        <v>55840.4</v>
      </c>
      <c r="G892" s="49" t="n">
        <f aca="false">G893+G900+G936</f>
        <v>56057</v>
      </c>
      <c r="H892" s="49" t="n">
        <f aca="false">H893+H900+H936</f>
        <v>55735</v>
      </c>
    </row>
    <row r="893" customFormat="false" ht="15" hidden="false" customHeight="false" outlineLevel="0" collapsed="false">
      <c r="A893" s="17" t="s">
        <v>574</v>
      </c>
      <c r="B893" s="18" t="s">
        <v>188</v>
      </c>
      <c r="C893" s="18" t="s">
        <v>15</v>
      </c>
      <c r="D893" s="18"/>
      <c r="E893" s="18"/>
      <c r="F893" s="19" t="n">
        <f aca="false">F894</f>
        <v>7761.3</v>
      </c>
      <c r="G893" s="19" t="n">
        <f aca="false">G894</f>
        <v>8636</v>
      </c>
      <c r="H893" s="19" t="n">
        <f aca="false">H894</f>
        <v>8636</v>
      </c>
    </row>
    <row r="894" customFormat="false" ht="15" hidden="false" customHeight="false" outlineLevel="0" collapsed="false">
      <c r="A894" s="20" t="s">
        <v>48</v>
      </c>
      <c r="B894" s="18" t="s">
        <v>188</v>
      </c>
      <c r="C894" s="18" t="s">
        <v>15</v>
      </c>
      <c r="D894" s="21" t="s">
        <v>49</v>
      </c>
      <c r="E894" s="18"/>
      <c r="F894" s="19" t="n">
        <f aca="false">F895</f>
        <v>7761.3</v>
      </c>
      <c r="G894" s="19" t="n">
        <f aca="false">G895</f>
        <v>8636</v>
      </c>
      <c r="H894" s="19" t="n">
        <f aca="false">H895</f>
        <v>8636</v>
      </c>
    </row>
    <row r="895" customFormat="false" ht="15" hidden="false" customHeight="false" outlineLevel="0" collapsed="false">
      <c r="A895" s="20" t="s">
        <v>50</v>
      </c>
      <c r="B895" s="18" t="s">
        <v>188</v>
      </c>
      <c r="C895" s="18" t="s">
        <v>15</v>
      </c>
      <c r="D895" s="21" t="s">
        <v>51</v>
      </c>
      <c r="E895" s="18"/>
      <c r="F895" s="19" t="n">
        <f aca="false">F896</f>
        <v>7761.3</v>
      </c>
      <c r="G895" s="19" t="n">
        <f aca="false">G896</f>
        <v>8636</v>
      </c>
      <c r="H895" s="19" t="n">
        <f aca="false">H896</f>
        <v>8636</v>
      </c>
    </row>
    <row r="896" customFormat="false" ht="45" hidden="false" customHeight="false" outlineLevel="0" collapsed="false">
      <c r="A896" s="20" t="s">
        <v>575</v>
      </c>
      <c r="B896" s="18" t="s">
        <v>188</v>
      </c>
      <c r="C896" s="18" t="s">
        <v>15</v>
      </c>
      <c r="D896" s="21" t="s">
        <v>576</v>
      </c>
      <c r="E896" s="18"/>
      <c r="F896" s="19" t="n">
        <f aca="false">F897</f>
        <v>7761.3</v>
      </c>
      <c r="G896" s="19" t="n">
        <f aca="false">G897</f>
        <v>8636</v>
      </c>
      <c r="H896" s="19" t="n">
        <f aca="false">H897</f>
        <v>8636</v>
      </c>
    </row>
    <row r="897" customFormat="false" ht="30" hidden="false" customHeight="false" outlineLevel="0" collapsed="false">
      <c r="A897" s="29" t="s">
        <v>577</v>
      </c>
      <c r="B897" s="18" t="s">
        <v>188</v>
      </c>
      <c r="C897" s="18" t="s">
        <v>15</v>
      </c>
      <c r="D897" s="21" t="s">
        <v>578</v>
      </c>
      <c r="E897" s="18"/>
      <c r="F897" s="19" t="n">
        <f aca="false">F898</f>
        <v>7761.3</v>
      </c>
      <c r="G897" s="19" t="n">
        <f aca="false">G898</f>
        <v>8636</v>
      </c>
      <c r="H897" s="19" t="n">
        <f aca="false">H898</f>
        <v>8636</v>
      </c>
    </row>
    <row r="898" customFormat="false" ht="15" hidden="false" customHeight="false" outlineLevel="0" collapsed="false">
      <c r="A898" s="25" t="s">
        <v>150</v>
      </c>
      <c r="B898" s="18" t="s">
        <v>188</v>
      </c>
      <c r="C898" s="18" t="s">
        <v>15</v>
      </c>
      <c r="D898" s="21" t="s">
        <v>578</v>
      </c>
      <c r="E898" s="18" t="s">
        <v>151</v>
      </c>
      <c r="F898" s="19" t="n">
        <f aca="false">F899</f>
        <v>7761.3</v>
      </c>
      <c r="G898" s="19" t="n">
        <f aca="false">G899</f>
        <v>8636</v>
      </c>
      <c r="H898" s="19" t="n">
        <f aca="false">H899</f>
        <v>8636</v>
      </c>
    </row>
    <row r="899" customFormat="false" ht="30" hidden="false" customHeight="false" outlineLevel="0" collapsed="false">
      <c r="A899" s="28" t="s">
        <v>152</v>
      </c>
      <c r="B899" s="18" t="s">
        <v>188</v>
      </c>
      <c r="C899" s="18" t="s">
        <v>15</v>
      </c>
      <c r="D899" s="21" t="s">
        <v>578</v>
      </c>
      <c r="E899" s="45" t="s">
        <v>153</v>
      </c>
      <c r="F899" s="19" t="n">
        <f aca="false">Ведомственная!G706</f>
        <v>7761.3</v>
      </c>
      <c r="G899" s="19" t="n">
        <f aca="false">Ведомственная!H706</f>
        <v>8636</v>
      </c>
      <c r="H899" s="19" t="n">
        <f aca="false">Ведомственная!I706</f>
        <v>8636</v>
      </c>
    </row>
    <row r="900" customFormat="false" ht="15" hidden="false" customHeight="false" outlineLevel="0" collapsed="false">
      <c r="A900" s="17" t="s">
        <v>579</v>
      </c>
      <c r="B900" s="18" t="s">
        <v>188</v>
      </c>
      <c r="C900" s="18" t="s">
        <v>17</v>
      </c>
      <c r="D900" s="18"/>
      <c r="E900" s="18"/>
      <c r="F900" s="19" t="n">
        <f aca="false">F901+F907+F915</f>
        <v>19049</v>
      </c>
      <c r="G900" s="19" t="n">
        <f aca="false">G901+G907+G915</f>
        <v>20977</v>
      </c>
      <c r="H900" s="19" t="n">
        <f aca="false">H901+H907+H915</f>
        <v>18028</v>
      </c>
    </row>
    <row r="901" customFormat="false" ht="15" hidden="false" customHeight="false" outlineLevel="0" collapsed="false">
      <c r="A901" s="46" t="s">
        <v>580</v>
      </c>
      <c r="B901" s="18" t="s">
        <v>188</v>
      </c>
      <c r="C901" s="18" t="s">
        <v>17</v>
      </c>
      <c r="D901" s="58" t="s">
        <v>581</v>
      </c>
      <c r="E901" s="45"/>
      <c r="F901" s="30" t="n">
        <f aca="false">F902</f>
        <v>2325</v>
      </c>
      <c r="G901" s="30" t="n">
        <f aca="false">G902</f>
        <v>1980</v>
      </c>
      <c r="H901" s="30" t="n">
        <f aca="false">H902</f>
        <v>1980</v>
      </c>
    </row>
    <row r="902" customFormat="false" ht="30" hidden="false" customHeight="false" outlineLevel="0" collapsed="false">
      <c r="A902" s="36" t="s">
        <v>582</v>
      </c>
      <c r="B902" s="18" t="s">
        <v>188</v>
      </c>
      <c r="C902" s="18" t="s">
        <v>17</v>
      </c>
      <c r="D902" s="21" t="s">
        <v>583</v>
      </c>
      <c r="E902" s="18"/>
      <c r="F902" s="30" t="n">
        <f aca="false">F903</f>
        <v>2325</v>
      </c>
      <c r="G902" s="30" t="n">
        <f aca="false">G903</f>
        <v>1980</v>
      </c>
      <c r="H902" s="30" t="n">
        <f aca="false">H903</f>
        <v>1980</v>
      </c>
    </row>
    <row r="903" customFormat="false" ht="30" hidden="false" customHeight="false" outlineLevel="0" collapsed="false">
      <c r="A903" s="36" t="s">
        <v>584</v>
      </c>
      <c r="B903" s="18" t="s">
        <v>188</v>
      </c>
      <c r="C903" s="18" t="s">
        <v>17</v>
      </c>
      <c r="D903" s="21" t="s">
        <v>585</v>
      </c>
      <c r="E903" s="18"/>
      <c r="F903" s="30" t="n">
        <f aca="false">F904</f>
        <v>2325</v>
      </c>
      <c r="G903" s="30" t="n">
        <f aca="false">G904</f>
        <v>1980</v>
      </c>
      <c r="H903" s="30" t="n">
        <f aca="false">H904</f>
        <v>1980</v>
      </c>
    </row>
    <row r="904" customFormat="false" ht="60" hidden="false" customHeight="false" outlineLevel="0" collapsed="false">
      <c r="A904" s="20" t="s">
        <v>586</v>
      </c>
      <c r="B904" s="18" t="s">
        <v>188</v>
      </c>
      <c r="C904" s="18" t="s">
        <v>17</v>
      </c>
      <c r="D904" s="21" t="s">
        <v>587</v>
      </c>
      <c r="E904" s="18"/>
      <c r="F904" s="30" t="n">
        <f aca="false">F905</f>
        <v>2325</v>
      </c>
      <c r="G904" s="30" t="n">
        <f aca="false">G905</f>
        <v>1980</v>
      </c>
      <c r="H904" s="30" t="n">
        <f aca="false">H905</f>
        <v>1980</v>
      </c>
    </row>
    <row r="905" customFormat="false" ht="15" hidden="false" customHeight="false" outlineLevel="0" collapsed="false">
      <c r="A905" s="47" t="s">
        <v>150</v>
      </c>
      <c r="B905" s="18" t="s">
        <v>188</v>
      </c>
      <c r="C905" s="18" t="s">
        <v>17</v>
      </c>
      <c r="D905" s="21" t="s">
        <v>587</v>
      </c>
      <c r="E905" s="45" t="s">
        <v>151</v>
      </c>
      <c r="F905" s="30" t="n">
        <f aca="false">F906</f>
        <v>2325</v>
      </c>
      <c r="G905" s="30" t="n">
        <f aca="false">G906</f>
        <v>1980</v>
      </c>
      <c r="H905" s="30" t="n">
        <f aca="false">H906</f>
        <v>1980</v>
      </c>
    </row>
    <row r="906" customFormat="false" ht="30" hidden="false" customHeight="false" outlineLevel="0" collapsed="false">
      <c r="A906" s="28" t="s">
        <v>152</v>
      </c>
      <c r="B906" s="18" t="s">
        <v>188</v>
      </c>
      <c r="C906" s="18" t="s">
        <v>17</v>
      </c>
      <c r="D906" s="21" t="s">
        <v>587</v>
      </c>
      <c r="E906" s="45" t="s">
        <v>153</v>
      </c>
      <c r="F906" s="30" t="n">
        <f aca="false">Ведомственная!G713</f>
        <v>2325</v>
      </c>
      <c r="G906" s="30" t="n">
        <f aca="false">Ведомственная!H713</f>
        <v>1980</v>
      </c>
      <c r="H906" s="30" t="n">
        <f aca="false">Ведомственная!I713</f>
        <v>1980</v>
      </c>
    </row>
    <row r="907" customFormat="false" ht="15" hidden="false" customHeight="false" outlineLevel="0" collapsed="false">
      <c r="A907" s="20" t="s">
        <v>48</v>
      </c>
      <c r="B907" s="18" t="s">
        <v>188</v>
      </c>
      <c r="C907" s="18" t="s">
        <v>17</v>
      </c>
      <c r="D907" s="21" t="s">
        <v>49</v>
      </c>
      <c r="E907" s="24"/>
      <c r="F907" s="30" t="n">
        <f aca="false">F908</f>
        <v>14730</v>
      </c>
      <c r="G907" s="30" t="n">
        <f aca="false">G908</f>
        <v>15274</v>
      </c>
      <c r="H907" s="30" t="n">
        <f aca="false">H908</f>
        <v>15855</v>
      </c>
    </row>
    <row r="908" customFormat="false" ht="15" hidden="false" customHeight="false" outlineLevel="0" collapsed="false">
      <c r="A908" s="20" t="s">
        <v>50</v>
      </c>
      <c r="B908" s="18" t="s">
        <v>188</v>
      </c>
      <c r="C908" s="18" t="s">
        <v>17</v>
      </c>
      <c r="D908" s="21" t="s">
        <v>51</v>
      </c>
      <c r="E908" s="24"/>
      <c r="F908" s="30" t="n">
        <f aca="false">F909</f>
        <v>14730</v>
      </c>
      <c r="G908" s="30" t="n">
        <f aca="false">G909</f>
        <v>15274</v>
      </c>
      <c r="H908" s="30" t="n">
        <f aca="false">H909</f>
        <v>15855</v>
      </c>
    </row>
    <row r="909" customFormat="false" ht="60" hidden="false" customHeight="false" outlineLevel="0" collapsed="false">
      <c r="A909" s="20" t="s">
        <v>52</v>
      </c>
      <c r="B909" s="18" t="s">
        <v>188</v>
      </c>
      <c r="C909" s="18" t="s">
        <v>17</v>
      </c>
      <c r="D909" s="21" t="s">
        <v>53</v>
      </c>
      <c r="E909" s="24"/>
      <c r="F909" s="30" t="n">
        <f aca="false">F910</f>
        <v>14730</v>
      </c>
      <c r="G909" s="30" t="n">
        <f aca="false">G910</f>
        <v>15274</v>
      </c>
      <c r="H909" s="30" t="n">
        <f aca="false">H910</f>
        <v>15855</v>
      </c>
    </row>
    <row r="910" customFormat="false" ht="30" hidden="false" customHeight="false" outlineLevel="0" collapsed="false">
      <c r="A910" s="22" t="s">
        <v>588</v>
      </c>
      <c r="B910" s="18" t="s">
        <v>188</v>
      </c>
      <c r="C910" s="18" t="s">
        <v>17</v>
      </c>
      <c r="D910" s="21" t="s">
        <v>589</v>
      </c>
      <c r="E910" s="24"/>
      <c r="F910" s="30" t="n">
        <f aca="false">F911+F913</f>
        <v>14730</v>
      </c>
      <c r="G910" s="30" t="n">
        <f aca="false">G911+G913</f>
        <v>15274</v>
      </c>
      <c r="H910" s="30" t="n">
        <f aca="false">H911+H913</f>
        <v>15855</v>
      </c>
    </row>
    <row r="911" customFormat="false" ht="30" hidden="false" customHeight="false" outlineLevel="0" collapsed="false">
      <c r="A911" s="23" t="s">
        <v>30</v>
      </c>
      <c r="B911" s="18" t="s">
        <v>188</v>
      </c>
      <c r="C911" s="18" t="s">
        <v>17</v>
      </c>
      <c r="D911" s="21" t="s">
        <v>589</v>
      </c>
      <c r="E911" s="18" t="s">
        <v>31</v>
      </c>
      <c r="F911" s="30" t="n">
        <f aca="false">F912</f>
        <v>109.6</v>
      </c>
      <c r="G911" s="30" t="n">
        <f aca="false">G912</f>
        <v>113.7</v>
      </c>
      <c r="H911" s="30" t="n">
        <f aca="false">H912</f>
        <v>118</v>
      </c>
    </row>
    <row r="912" customFormat="false" ht="30" hidden="false" customHeight="false" outlineLevel="0" collapsed="false">
      <c r="A912" s="23" t="s">
        <v>32</v>
      </c>
      <c r="B912" s="18" t="s">
        <v>188</v>
      </c>
      <c r="C912" s="18" t="s">
        <v>17</v>
      </c>
      <c r="D912" s="21" t="s">
        <v>589</v>
      </c>
      <c r="E912" s="18" t="s">
        <v>33</v>
      </c>
      <c r="F912" s="30" t="n">
        <f aca="false">Ведомственная!G719</f>
        <v>109.6</v>
      </c>
      <c r="G912" s="30" t="n">
        <f aca="false">Ведомственная!H719</f>
        <v>113.7</v>
      </c>
      <c r="H912" s="30" t="n">
        <f aca="false">Ведомственная!I719</f>
        <v>118</v>
      </c>
    </row>
    <row r="913" customFormat="false" ht="15" hidden="false" customHeight="false" outlineLevel="0" collapsed="false">
      <c r="A913" s="47" t="s">
        <v>150</v>
      </c>
      <c r="B913" s="18" t="s">
        <v>188</v>
      </c>
      <c r="C913" s="18" t="s">
        <v>17</v>
      </c>
      <c r="D913" s="21" t="s">
        <v>589</v>
      </c>
      <c r="E913" s="18" t="s">
        <v>151</v>
      </c>
      <c r="F913" s="30" t="n">
        <f aca="false">F914</f>
        <v>14620.4</v>
      </c>
      <c r="G913" s="30" t="n">
        <f aca="false">G914</f>
        <v>15160.3</v>
      </c>
      <c r="H913" s="30" t="n">
        <f aca="false">H914</f>
        <v>15737</v>
      </c>
    </row>
    <row r="914" customFormat="false" ht="30" hidden="false" customHeight="false" outlineLevel="0" collapsed="false">
      <c r="A914" s="28" t="s">
        <v>152</v>
      </c>
      <c r="B914" s="18" t="s">
        <v>188</v>
      </c>
      <c r="C914" s="18" t="s">
        <v>17</v>
      </c>
      <c r="D914" s="21" t="s">
        <v>589</v>
      </c>
      <c r="E914" s="18" t="s">
        <v>153</v>
      </c>
      <c r="F914" s="30" t="n">
        <f aca="false">Ведомственная!G721</f>
        <v>14620.4</v>
      </c>
      <c r="G914" s="30" t="n">
        <f aca="false">Ведомственная!H721</f>
        <v>15160.3</v>
      </c>
      <c r="H914" s="30" t="n">
        <f aca="false">Ведомственная!I721</f>
        <v>15737</v>
      </c>
    </row>
    <row r="915" customFormat="false" ht="15" hidden="false" customHeight="false" outlineLevel="0" collapsed="false">
      <c r="A915" s="20" t="s">
        <v>590</v>
      </c>
      <c r="B915" s="18" t="s">
        <v>188</v>
      </c>
      <c r="C915" s="18" t="s">
        <v>17</v>
      </c>
      <c r="D915" s="21" t="s">
        <v>591</v>
      </c>
      <c r="E915" s="18"/>
      <c r="F915" s="30" t="n">
        <f aca="false">F921+F926+F916</f>
        <v>1994</v>
      </c>
      <c r="G915" s="30" t="n">
        <f aca="false">G921+G926+G916</f>
        <v>3723</v>
      </c>
      <c r="H915" s="30" t="n">
        <f aca="false">H921+H926+H916</f>
        <v>193</v>
      </c>
    </row>
    <row r="916" customFormat="false" ht="45" hidden="false" customHeight="false" outlineLevel="0" collapsed="false">
      <c r="A916" s="23" t="s">
        <v>592</v>
      </c>
      <c r="B916" s="18" t="s">
        <v>188</v>
      </c>
      <c r="C916" s="18" t="s">
        <v>17</v>
      </c>
      <c r="D916" s="21" t="s">
        <v>593</v>
      </c>
      <c r="E916" s="18"/>
      <c r="F916" s="30" t="n">
        <f aca="false">F917</f>
        <v>600</v>
      </c>
      <c r="G916" s="30" t="n">
        <f aca="false">G917</f>
        <v>2298</v>
      </c>
      <c r="H916" s="30" t="n">
        <f aca="false">H917</f>
        <v>0</v>
      </c>
    </row>
    <row r="917" customFormat="false" ht="30" hidden="false" customHeight="false" outlineLevel="0" collapsed="false">
      <c r="A917" s="23" t="s">
        <v>594</v>
      </c>
      <c r="B917" s="18" t="s">
        <v>188</v>
      </c>
      <c r="C917" s="18" t="s">
        <v>17</v>
      </c>
      <c r="D917" s="21" t="s">
        <v>595</v>
      </c>
      <c r="E917" s="18"/>
      <c r="F917" s="30" t="n">
        <f aca="false">F918</f>
        <v>600</v>
      </c>
      <c r="G917" s="30" t="n">
        <f aca="false">G918</f>
        <v>2298</v>
      </c>
      <c r="H917" s="30" t="n">
        <f aca="false">H918</f>
        <v>0</v>
      </c>
    </row>
    <row r="918" customFormat="false" ht="30" hidden="false" customHeight="false" outlineLevel="0" collapsed="false">
      <c r="A918" s="23" t="s">
        <v>596</v>
      </c>
      <c r="B918" s="18" t="s">
        <v>188</v>
      </c>
      <c r="C918" s="18" t="s">
        <v>17</v>
      </c>
      <c r="D918" s="21" t="s">
        <v>597</v>
      </c>
      <c r="E918" s="18"/>
      <c r="F918" s="30" t="n">
        <f aca="false">F919</f>
        <v>600</v>
      </c>
      <c r="G918" s="30" t="n">
        <f aca="false">G919</f>
        <v>2298</v>
      </c>
      <c r="H918" s="30" t="n">
        <f aca="false">H919</f>
        <v>0</v>
      </c>
    </row>
    <row r="919" customFormat="false" ht="30" hidden="false" customHeight="false" outlineLevel="0" collapsed="false">
      <c r="A919" s="23" t="s">
        <v>381</v>
      </c>
      <c r="B919" s="18" t="s">
        <v>188</v>
      </c>
      <c r="C919" s="18" t="s">
        <v>17</v>
      </c>
      <c r="D919" s="21" t="s">
        <v>597</v>
      </c>
      <c r="E919" s="18" t="s">
        <v>382</v>
      </c>
      <c r="F919" s="30" t="n">
        <f aca="false">F920</f>
        <v>600</v>
      </c>
      <c r="G919" s="30" t="n">
        <f aca="false">G920</f>
        <v>2298</v>
      </c>
      <c r="H919" s="30" t="n">
        <f aca="false">H920</f>
        <v>0</v>
      </c>
    </row>
    <row r="920" customFormat="false" ht="15" hidden="false" customHeight="false" outlineLevel="0" collapsed="false">
      <c r="A920" s="23" t="s">
        <v>383</v>
      </c>
      <c r="B920" s="18" t="s">
        <v>188</v>
      </c>
      <c r="C920" s="18" t="s">
        <v>17</v>
      </c>
      <c r="D920" s="21" t="s">
        <v>597</v>
      </c>
      <c r="E920" s="18" t="s">
        <v>384</v>
      </c>
      <c r="F920" s="30" t="n">
        <f aca="false">Ведомственная!G727</f>
        <v>600</v>
      </c>
      <c r="G920" s="30" t="n">
        <f aca="false">Ведомственная!H727</f>
        <v>2298</v>
      </c>
      <c r="H920" s="30" t="n">
        <f aca="false">Ведомственная!I727</f>
        <v>0</v>
      </c>
    </row>
    <row r="921" customFormat="false" ht="15" hidden="false" customHeight="false" outlineLevel="0" collapsed="false">
      <c r="A921" s="20" t="s">
        <v>598</v>
      </c>
      <c r="B921" s="18" t="s">
        <v>188</v>
      </c>
      <c r="C921" s="18" t="s">
        <v>17</v>
      </c>
      <c r="D921" s="21" t="s">
        <v>599</v>
      </c>
      <c r="E921" s="18"/>
      <c r="F921" s="30" t="n">
        <f aca="false">F922</f>
        <v>193</v>
      </c>
      <c r="G921" s="30" t="n">
        <f aca="false">G922</f>
        <v>193</v>
      </c>
      <c r="H921" s="30" t="n">
        <f aca="false">H922</f>
        <v>193</v>
      </c>
    </row>
    <row r="922" customFormat="false" ht="45" hidden="false" customHeight="false" outlineLevel="0" collapsed="false">
      <c r="A922" s="20" t="s">
        <v>600</v>
      </c>
      <c r="B922" s="18" t="s">
        <v>188</v>
      </c>
      <c r="C922" s="18" t="s">
        <v>17</v>
      </c>
      <c r="D922" s="21" t="s">
        <v>601</v>
      </c>
      <c r="E922" s="18"/>
      <c r="F922" s="30" t="n">
        <f aca="false">F923</f>
        <v>193</v>
      </c>
      <c r="G922" s="30" t="n">
        <f aca="false">G923</f>
        <v>193</v>
      </c>
      <c r="H922" s="30" t="n">
        <f aca="false">H923</f>
        <v>193</v>
      </c>
    </row>
    <row r="923" customFormat="false" ht="30" hidden="false" customHeight="false" outlineLevel="0" collapsed="false">
      <c r="A923" s="20" t="s">
        <v>602</v>
      </c>
      <c r="B923" s="18" t="s">
        <v>188</v>
      </c>
      <c r="C923" s="18" t="s">
        <v>17</v>
      </c>
      <c r="D923" s="21" t="s">
        <v>603</v>
      </c>
      <c r="E923" s="24"/>
      <c r="F923" s="30" t="n">
        <f aca="false">F924</f>
        <v>193</v>
      </c>
      <c r="G923" s="30" t="n">
        <f aca="false">G924</f>
        <v>193</v>
      </c>
      <c r="H923" s="30" t="n">
        <f aca="false">H924</f>
        <v>193</v>
      </c>
    </row>
    <row r="924" customFormat="false" ht="15" hidden="false" customHeight="false" outlineLevel="0" collapsed="false">
      <c r="A924" s="25" t="s">
        <v>150</v>
      </c>
      <c r="B924" s="18" t="s">
        <v>188</v>
      </c>
      <c r="C924" s="18" t="s">
        <v>17</v>
      </c>
      <c r="D924" s="21" t="s">
        <v>603</v>
      </c>
      <c r="E924" s="18" t="s">
        <v>151</v>
      </c>
      <c r="F924" s="30" t="n">
        <f aca="false">F925</f>
        <v>193</v>
      </c>
      <c r="G924" s="30" t="n">
        <f aca="false">G925</f>
        <v>193</v>
      </c>
      <c r="H924" s="30" t="n">
        <f aca="false">H925</f>
        <v>193</v>
      </c>
    </row>
    <row r="925" customFormat="false" ht="30" hidden="false" customHeight="false" outlineLevel="0" collapsed="false">
      <c r="A925" s="28" t="s">
        <v>152</v>
      </c>
      <c r="B925" s="18" t="s">
        <v>188</v>
      </c>
      <c r="C925" s="18" t="s">
        <v>17</v>
      </c>
      <c r="D925" s="21" t="s">
        <v>603</v>
      </c>
      <c r="E925" s="18" t="s">
        <v>153</v>
      </c>
      <c r="F925" s="30" t="n">
        <f aca="false">Ведомственная!G732</f>
        <v>193</v>
      </c>
      <c r="G925" s="30" t="n">
        <f aca="false">Ведомственная!H732</f>
        <v>193</v>
      </c>
      <c r="H925" s="30" t="n">
        <f aca="false">Ведомственная!I732</f>
        <v>193</v>
      </c>
    </row>
    <row r="926" customFormat="false" ht="30" hidden="false" customHeight="false" outlineLevel="0" collapsed="false">
      <c r="A926" s="20" t="s">
        <v>604</v>
      </c>
      <c r="B926" s="18" t="s">
        <v>188</v>
      </c>
      <c r="C926" s="18" t="s">
        <v>17</v>
      </c>
      <c r="D926" s="21" t="s">
        <v>605</v>
      </c>
      <c r="E926" s="18"/>
      <c r="F926" s="30" t="n">
        <f aca="false">F927</f>
        <v>1201</v>
      </c>
      <c r="G926" s="30" t="n">
        <f aca="false">G927</f>
        <v>1232</v>
      </c>
      <c r="H926" s="30" t="n">
        <f aca="false">H927</f>
        <v>0</v>
      </c>
    </row>
    <row r="927" customFormat="false" ht="75" hidden="false" customHeight="false" outlineLevel="0" collapsed="false">
      <c r="A927" s="29" t="s">
        <v>606</v>
      </c>
      <c r="B927" s="18" t="s">
        <v>188</v>
      </c>
      <c r="C927" s="18" t="s">
        <v>17</v>
      </c>
      <c r="D927" s="21" t="s">
        <v>607</v>
      </c>
      <c r="E927" s="18"/>
      <c r="F927" s="30" t="n">
        <f aca="false">F933+F928</f>
        <v>1201</v>
      </c>
      <c r="G927" s="30" t="n">
        <f aca="false">G933+G928</f>
        <v>1232</v>
      </c>
      <c r="H927" s="30" t="n">
        <f aca="false">H933+H928</f>
        <v>0</v>
      </c>
    </row>
    <row r="928" customFormat="false" ht="45" hidden="false" customHeight="false" outlineLevel="0" collapsed="false">
      <c r="A928" s="23" t="s">
        <v>608</v>
      </c>
      <c r="B928" s="18" t="s">
        <v>188</v>
      </c>
      <c r="C928" s="18" t="s">
        <v>17</v>
      </c>
      <c r="D928" s="21" t="s">
        <v>609</v>
      </c>
      <c r="E928" s="18"/>
      <c r="F928" s="30" t="n">
        <f aca="false">F931+F929</f>
        <v>1201</v>
      </c>
      <c r="G928" s="30" t="n">
        <f aca="false">G931+G929</f>
        <v>0</v>
      </c>
      <c r="H928" s="30" t="n">
        <f aca="false">H931+H929</f>
        <v>0</v>
      </c>
    </row>
    <row r="929" customFormat="false" ht="30" hidden="false" customHeight="false" outlineLevel="0" collapsed="false">
      <c r="A929" s="23" t="s">
        <v>30</v>
      </c>
      <c r="B929" s="18" t="s">
        <v>188</v>
      </c>
      <c r="C929" s="18" t="s">
        <v>17</v>
      </c>
      <c r="D929" s="21" t="s">
        <v>609</v>
      </c>
      <c r="E929" s="18" t="s">
        <v>31</v>
      </c>
      <c r="F929" s="30" t="n">
        <f aca="false">F930</f>
        <v>17.5</v>
      </c>
      <c r="G929" s="30" t="n">
        <f aca="false">G930</f>
        <v>0</v>
      </c>
      <c r="H929" s="30" t="n">
        <f aca="false">H930</f>
        <v>0</v>
      </c>
    </row>
    <row r="930" customFormat="false" ht="30" hidden="false" customHeight="false" outlineLevel="0" collapsed="false">
      <c r="A930" s="23" t="s">
        <v>32</v>
      </c>
      <c r="B930" s="18" t="s">
        <v>188</v>
      </c>
      <c r="C930" s="18" t="s">
        <v>17</v>
      </c>
      <c r="D930" s="21" t="s">
        <v>609</v>
      </c>
      <c r="E930" s="18" t="s">
        <v>33</v>
      </c>
      <c r="F930" s="30" t="n">
        <f aca="false">Ведомственная!G737</f>
        <v>17.5</v>
      </c>
      <c r="G930" s="30" t="n">
        <f aca="false">Ведомственная!H737</f>
        <v>0</v>
      </c>
      <c r="H930" s="30" t="n">
        <f aca="false">Ведомственная!I737</f>
        <v>0</v>
      </c>
    </row>
    <row r="931" customFormat="false" ht="15" hidden="false" customHeight="false" outlineLevel="0" collapsed="false">
      <c r="A931" s="25" t="s">
        <v>150</v>
      </c>
      <c r="B931" s="18" t="s">
        <v>188</v>
      </c>
      <c r="C931" s="18" t="s">
        <v>17</v>
      </c>
      <c r="D931" s="21" t="s">
        <v>609</v>
      </c>
      <c r="E931" s="18" t="s">
        <v>151</v>
      </c>
      <c r="F931" s="30" t="n">
        <f aca="false">F932</f>
        <v>1183.5</v>
      </c>
      <c r="G931" s="30" t="n">
        <f aca="false">G932</f>
        <v>0</v>
      </c>
      <c r="H931" s="30" t="n">
        <f aca="false">H932</f>
        <v>0</v>
      </c>
    </row>
    <row r="932" customFormat="false" ht="30" hidden="false" customHeight="false" outlineLevel="0" collapsed="false">
      <c r="A932" s="28" t="s">
        <v>152</v>
      </c>
      <c r="B932" s="18" t="s">
        <v>188</v>
      </c>
      <c r="C932" s="18" t="s">
        <v>17</v>
      </c>
      <c r="D932" s="21" t="s">
        <v>609</v>
      </c>
      <c r="E932" s="18" t="s">
        <v>153</v>
      </c>
      <c r="F932" s="30" t="n">
        <f aca="false">Ведомственная!G739</f>
        <v>1183.5</v>
      </c>
      <c r="G932" s="30" t="n">
        <f aca="false">Ведомственная!H739</f>
        <v>0</v>
      </c>
      <c r="H932" s="30" t="n">
        <f aca="false">Ведомственная!I739</f>
        <v>0</v>
      </c>
    </row>
    <row r="933" customFormat="false" ht="60" hidden="false" customHeight="false" outlineLevel="0" collapsed="false">
      <c r="A933" s="20" t="s">
        <v>610</v>
      </c>
      <c r="B933" s="18" t="s">
        <v>188</v>
      </c>
      <c r="C933" s="18" t="s">
        <v>17</v>
      </c>
      <c r="D933" s="21" t="s">
        <v>611</v>
      </c>
      <c r="E933" s="18"/>
      <c r="F933" s="30" t="n">
        <f aca="false">F934</f>
        <v>0</v>
      </c>
      <c r="G933" s="30" t="n">
        <f aca="false">G934</f>
        <v>1232</v>
      </c>
      <c r="H933" s="30" t="n">
        <f aca="false">H934</f>
        <v>0</v>
      </c>
    </row>
    <row r="934" customFormat="false" ht="30" hidden="false" customHeight="false" outlineLevel="0" collapsed="false">
      <c r="A934" s="23" t="s">
        <v>381</v>
      </c>
      <c r="B934" s="18" t="s">
        <v>188</v>
      </c>
      <c r="C934" s="18" t="s">
        <v>17</v>
      </c>
      <c r="D934" s="21" t="s">
        <v>611</v>
      </c>
      <c r="E934" s="18" t="s">
        <v>382</v>
      </c>
      <c r="F934" s="30" t="n">
        <f aca="false">F935</f>
        <v>0</v>
      </c>
      <c r="G934" s="30" t="n">
        <f aca="false">G935</f>
        <v>1232</v>
      </c>
      <c r="H934" s="30" t="n">
        <f aca="false">H935</f>
        <v>0</v>
      </c>
    </row>
    <row r="935" customFormat="false" ht="15" hidden="false" customHeight="false" outlineLevel="0" collapsed="false">
      <c r="A935" s="23" t="s">
        <v>383</v>
      </c>
      <c r="B935" s="18" t="s">
        <v>188</v>
      </c>
      <c r="C935" s="18" t="s">
        <v>17</v>
      </c>
      <c r="D935" s="21" t="s">
        <v>611</v>
      </c>
      <c r="E935" s="18" t="s">
        <v>384</v>
      </c>
      <c r="F935" s="30" t="n">
        <f aca="false">Ведомственная!G742</f>
        <v>0</v>
      </c>
      <c r="G935" s="30" t="n">
        <f aca="false">Ведомственная!H742</f>
        <v>1232</v>
      </c>
      <c r="H935" s="30" t="n">
        <f aca="false">Ведомственная!I742</f>
        <v>0</v>
      </c>
    </row>
    <row r="936" customFormat="false" ht="15" hidden="false" customHeight="false" outlineLevel="0" collapsed="false">
      <c r="A936" s="25" t="s">
        <v>612</v>
      </c>
      <c r="B936" s="18" t="s">
        <v>188</v>
      </c>
      <c r="C936" s="18" t="s">
        <v>47</v>
      </c>
      <c r="D936" s="45"/>
      <c r="E936" s="45"/>
      <c r="F936" s="30" t="n">
        <f aca="false">F937+F945</f>
        <v>29030.1</v>
      </c>
      <c r="G936" s="30" t="n">
        <f aca="false">G937+G945</f>
        <v>26444</v>
      </c>
      <c r="H936" s="30" t="n">
        <f aca="false">H937+H945</f>
        <v>29071</v>
      </c>
    </row>
    <row r="937" customFormat="false" ht="15" hidden="false" customHeight="false" outlineLevel="0" collapsed="false">
      <c r="A937" s="20" t="s">
        <v>96</v>
      </c>
      <c r="B937" s="18" t="s">
        <v>188</v>
      </c>
      <c r="C937" s="18" t="s">
        <v>47</v>
      </c>
      <c r="D937" s="21" t="s">
        <v>97</v>
      </c>
      <c r="E937" s="18"/>
      <c r="F937" s="19" t="n">
        <f aca="false">F938</f>
        <v>17772</v>
      </c>
      <c r="G937" s="19" t="n">
        <f aca="false">G938</f>
        <v>17772</v>
      </c>
      <c r="H937" s="19" t="n">
        <f aca="false">H938</f>
        <v>17772</v>
      </c>
    </row>
    <row r="938" customFormat="false" ht="15" hidden="false" customHeight="false" outlineLevel="0" collapsed="false">
      <c r="A938" s="20" t="s">
        <v>98</v>
      </c>
      <c r="B938" s="18" t="s">
        <v>188</v>
      </c>
      <c r="C938" s="18" t="s">
        <v>47</v>
      </c>
      <c r="D938" s="21" t="s">
        <v>99</v>
      </c>
      <c r="E938" s="18"/>
      <c r="F938" s="19" t="n">
        <f aca="false">F939</f>
        <v>17772</v>
      </c>
      <c r="G938" s="19" t="n">
        <f aca="false">G939</f>
        <v>17772</v>
      </c>
      <c r="H938" s="19" t="n">
        <f aca="false">H939</f>
        <v>17772</v>
      </c>
    </row>
    <row r="939" customFormat="false" ht="45" hidden="false" customHeight="false" outlineLevel="0" collapsed="false">
      <c r="A939" s="20" t="s">
        <v>100</v>
      </c>
      <c r="B939" s="18" t="s">
        <v>188</v>
      </c>
      <c r="C939" s="18" t="s">
        <v>47</v>
      </c>
      <c r="D939" s="21" t="s">
        <v>101</v>
      </c>
      <c r="E939" s="18"/>
      <c r="F939" s="19" t="n">
        <f aca="false">F940</f>
        <v>17772</v>
      </c>
      <c r="G939" s="19" t="n">
        <f aca="false">G940</f>
        <v>17772</v>
      </c>
      <c r="H939" s="19" t="n">
        <f aca="false">H940</f>
        <v>17772</v>
      </c>
    </row>
    <row r="940" customFormat="false" ht="60" hidden="false" customHeight="false" outlineLevel="0" collapsed="false">
      <c r="A940" s="29" t="s">
        <v>102</v>
      </c>
      <c r="B940" s="18" t="s">
        <v>188</v>
      </c>
      <c r="C940" s="18" t="s">
        <v>47</v>
      </c>
      <c r="D940" s="21" t="s">
        <v>103</v>
      </c>
      <c r="E940" s="18"/>
      <c r="F940" s="19" t="n">
        <f aca="false">F941+F943</f>
        <v>17772</v>
      </c>
      <c r="G940" s="19" t="n">
        <f aca="false">G941+G943</f>
        <v>17772</v>
      </c>
      <c r="H940" s="19" t="n">
        <f aca="false">H941+H943</f>
        <v>17772</v>
      </c>
    </row>
    <row r="941" customFormat="false" ht="30" hidden="false" customHeight="false" outlineLevel="0" collapsed="false">
      <c r="A941" s="23" t="s">
        <v>30</v>
      </c>
      <c r="B941" s="18" t="s">
        <v>188</v>
      </c>
      <c r="C941" s="18" t="s">
        <v>47</v>
      </c>
      <c r="D941" s="21" t="s">
        <v>103</v>
      </c>
      <c r="E941" s="18" t="s">
        <v>31</v>
      </c>
      <c r="F941" s="19" t="n">
        <f aca="false">F942</f>
        <v>176</v>
      </c>
      <c r="G941" s="19" t="n">
        <f aca="false">G942</f>
        <v>176</v>
      </c>
      <c r="H941" s="19" t="n">
        <f aca="false">H942</f>
        <v>176</v>
      </c>
    </row>
    <row r="942" customFormat="false" ht="30" hidden="false" customHeight="false" outlineLevel="0" collapsed="false">
      <c r="A942" s="23" t="s">
        <v>32</v>
      </c>
      <c r="B942" s="18" t="s">
        <v>188</v>
      </c>
      <c r="C942" s="18" t="s">
        <v>47</v>
      </c>
      <c r="D942" s="21" t="s">
        <v>103</v>
      </c>
      <c r="E942" s="18" t="s">
        <v>33</v>
      </c>
      <c r="F942" s="19" t="n">
        <f aca="false">Ведомственная!G1022</f>
        <v>176</v>
      </c>
      <c r="G942" s="19" t="n">
        <f aca="false">Ведомственная!H1022</f>
        <v>176</v>
      </c>
      <c r="H942" s="19" t="n">
        <f aca="false">Ведомственная!I1022</f>
        <v>176</v>
      </c>
    </row>
    <row r="943" customFormat="false" ht="15" hidden="false" customHeight="false" outlineLevel="0" collapsed="false">
      <c r="A943" s="25" t="s">
        <v>150</v>
      </c>
      <c r="B943" s="18" t="s">
        <v>188</v>
      </c>
      <c r="C943" s="18" t="s">
        <v>47</v>
      </c>
      <c r="D943" s="21" t="s">
        <v>103</v>
      </c>
      <c r="E943" s="18" t="s">
        <v>151</v>
      </c>
      <c r="F943" s="19" t="n">
        <f aca="false">F944</f>
        <v>17596</v>
      </c>
      <c r="G943" s="19" t="n">
        <f aca="false">G944</f>
        <v>17596</v>
      </c>
      <c r="H943" s="19" t="n">
        <f aca="false">H944</f>
        <v>17596</v>
      </c>
    </row>
    <row r="944" customFormat="false" ht="30" hidden="false" customHeight="false" outlineLevel="0" collapsed="false">
      <c r="A944" s="28" t="s">
        <v>152</v>
      </c>
      <c r="B944" s="18" t="s">
        <v>188</v>
      </c>
      <c r="C944" s="18" t="s">
        <v>47</v>
      </c>
      <c r="D944" s="21" t="s">
        <v>103</v>
      </c>
      <c r="E944" s="18" t="s">
        <v>153</v>
      </c>
      <c r="F944" s="19" t="n">
        <f aca="false">Ведомственная!G1024</f>
        <v>17596</v>
      </c>
      <c r="G944" s="19" t="n">
        <f aca="false">Ведомственная!H1024</f>
        <v>17596</v>
      </c>
      <c r="H944" s="19" t="n">
        <f aca="false">Ведомственная!I1024</f>
        <v>17596</v>
      </c>
    </row>
    <row r="945" customFormat="false" ht="15" hidden="false" customHeight="false" outlineLevel="0" collapsed="false">
      <c r="A945" s="20" t="s">
        <v>590</v>
      </c>
      <c r="B945" s="18" t="s">
        <v>188</v>
      </c>
      <c r="C945" s="18" t="s">
        <v>47</v>
      </c>
      <c r="D945" s="21" t="s">
        <v>591</v>
      </c>
      <c r="E945" s="18"/>
      <c r="F945" s="19" t="n">
        <f aca="false">F946+F951</f>
        <v>11258.1</v>
      </c>
      <c r="G945" s="19" t="n">
        <f aca="false">G946+G951</f>
        <v>8672</v>
      </c>
      <c r="H945" s="19" t="n">
        <f aca="false">H946+H951</f>
        <v>11299</v>
      </c>
    </row>
    <row r="946" customFormat="false" ht="15" hidden="false" customHeight="false" outlineLevel="0" collapsed="false">
      <c r="A946" s="20" t="s">
        <v>613</v>
      </c>
      <c r="B946" s="18" t="s">
        <v>188</v>
      </c>
      <c r="C946" s="18" t="s">
        <v>47</v>
      </c>
      <c r="D946" s="21" t="s">
        <v>614</v>
      </c>
      <c r="E946" s="18"/>
      <c r="F946" s="30" t="n">
        <f aca="false">F947</f>
        <v>1637.1</v>
      </c>
      <c r="G946" s="30" t="n">
        <f aca="false">G947</f>
        <v>3252</v>
      </c>
      <c r="H946" s="30" t="n">
        <f aca="false">H947</f>
        <v>3169</v>
      </c>
    </row>
    <row r="947" customFormat="false" ht="60" hidden="false" customHeight="false" outlineLevel="0" collapsed="false">
      <c r="A947" s="48" t="s">
        <v>615</v>
      </c>
      <c r="B947" s="18" t="s">
        <v>188</v>
      </c>
      <c r="C947" s="18" t="s">
        <v>47</v>
      </c>
      <c r="D947" s="21" t="s">
        <v>616</v>
      </c>
      <c r="E947" s="45"/>
      <c r="F947" s="30" t="n">
        <f aca="false">F948</f>
        <v>1637.1</v>
      </c>
      <c r="G947" s="30" t="n">
        <f aca="false">G948</f>
        <v>3252</v>
      </c>
      <c r="H947" s="30" t="n">
        <f aca="false">H948</f>
        <v>3169</v>
      </c>
    </row>
    <row r="948" customFormat="false" ht="15" hidden="false" customHeight="false" outlineLevel="0" collapsed="false">
      <c r="A948" s="20" t="s">
        <v>617</v>
      </c>
      <c r="B948" s="18" t="s">
        <v>188</v>
      </c>
      <c r="C948" s="18" t="s">
        <v>47</v>
      </c>
      <c r="D948" s="21" t="s">
        <v>618</v>
      </c>
      <c r="E948" s="45"/>
      <c r="F948" s="30" t="n">
        <f aca="false">F949</f>
        <v>1637.1</v>
      </c>
      <c r="G948" s="30" t="n">
        <f aca="false">G949</f>
        <v>3252</v>
      </c>
      <c r="H948" s="30" t="n">
        <f aca="false">H949</f>
        <v>3169</v>
      </c>
    </row>
    <row r="949" customFormat="false" ht="15" hidden="false" customHeight="false" outlineLevel="0" collapsed="false">
      <c r="A949" s="25" t="s">
        <v>150</v>
      </c>
      <c r="B949" s="18" t="s">
        <v>188</v>
      </c>
      <c r="C949" s="18" t="s">
        <v>47</v>
      </c>
      <c r="D949" s="21" t="s">
        <v>618</v>
      </c>
      <c r="E949" s="18" t="s">
        <v>151</v>
      </c>
      <c r="F949" s="30" t="n">
        <f aca="false">F950</f>
        <v>1637.1</v>
      </c>
      <c r="G949" s="30" t="n">
        <f aca="false">G950</f>
        <v>3252</v>
      </c>
      <c r="H949" s="30" t="n">
        <f aca="false">H950</f>
        <v>3169</v>
      </c>
    </row>
    <row r="950" customFormat="false" ht="30" hidden="false" customHeight="false" outlineLevel="0" collapsed="false">
      <c r="A950" s="28" t="s">
        <v>152</v>
      </c>
      <c r="B950" s="18" t="s">
        <v>188</v>
      </c>
      <c r="C950" s="18" t="s">
        <v>47</v>
      </c>
      <c r="D950" s="21" t="s">
        <v>618</v>
      </c>
      <c r="E950" s="18" t="s">
        <v>153</v>
      </c>
      <c r="F950" s="30" t="n">
        <f aca="false">Ведомственная!G749</f>
        <v>1637.1</v>
      </c>
      <c r="G950" s="30" t="n">
        <f aca="false">Ведомственная!H749</f>
        <v>3252</v>
      </c>
      <c r="H950" s="30" t="n">
        <f aca="false">Ведомственная!I749</f>
        <v>3169</v>
      </c>
    </row>
    <row r="951" customFormat="false" ht="45" hidden="false" customHeight="false" outlineLevel="0" collapsed="false">
      <c r="A951" s="20" t="s">
        <v>619</v>
      </c>
      <c r="B951" s="18" t="s">
        <v>188</v>
      </c>
      <c r="C951" s="18" t="s">
        <v>47</v>
      </c>
      <c r="D951" s="21" t="s">
        <v>620</v>
      </c>
      <c r="E951" s="45"/>
      <c r="F951" s="30" t="n">
        <f aca="false">F952</f>
        <v>9621</v>
      </c>
      <c r="G951" s="30" t="n">
        <f aca="false">G952</f>
        <v>5420</v>
      </c>
      <c r="H951" s="30" t="n">
        <f aca="false">H952</f>
        <v>8130</v>
      </c>
    </row>
    <row r="952" customFormat="false" ht="60" hidden="false" customHeight="false" outlineLevel="0" collapsed="false">
      <c r="A952" s="20" t="s">
        <v>621</v>
      </c>
      <c r="B952" s="18" t="s">
        <v>188</v>
      </c>
      <c r="C952" s="18" t="s">
        <v>47</v>
      </c>
      <c r="D952" s="21" t="s">
        <v>622</v>
      </c>
      <c r="E952" s="45"/>
      <c r="F952" s="30" t="n">
        <f aca="false">F953</f>
        <v>9621</v>
      </c>
      <c r="G952" s="30" t="n">
        <f aca="false">G953</f>
        <v>5420</v>
      </c>
      <c r="H952" s="30" t="n">
        <f aca="false">H953</f>
        <v>8130</v>
      </c>
    </row>
    <row r="953" customFormat="false" ht="60" hidden="false" customHeight="false" outlineLevel="0" collapsed="false">
      <c r="A953" s="20" t="s">
        <v>623</v>
      </c>
      <c r="B953" s="18" t="s">
        <v>188</v>
      </c>
      <c r="C953" s="18" t="s">
        <v>47</v>
      </c>
      <c r="D953" s="21" t="s">
        <v>624</v>
      </c>
      <c r="E953" s="45"/>
      <c r="F953" s="30" t="n">
        <f aca="false">F954</f>
        <v>9621</v>
      </c>
      <c r="G953" s="30" t="n">
        <f aca="false">G954</f>
        <v>5420</v>
      </c>
      <c r="H953" s="30" t="n">
        <f aca="false">H954</f>
        <v>8130</v>
      </c>
    </row>
    <row r="954" customFormat="false" ht="30" hidden="false" customHeight="false" outlineLevel="0" collapsed="false">
      <c r="A954" s="23" t="s">
        <v>381</v>
      </c>
      <c r="B954" s="18" t="s">
        <v>188</v>
      </c>
      <c r="C954" s="18" t="s">
        <v>47</v>
      </c>
      <c r="D954" s="21" t="s">
        <v>624</v>
      </c>
      <c r="E954" s="18" t="s">
        <v>382</v>
      </c>
      <c r="F954" s="30" t="n">
        <f aca="false">F955</f>
        <v>9621</v>
      </c>
      <c r="G954" s="30" t="n">
        <f aca="false">G955</f>
        <v>5420</v>
      </c>
      <c r="H954" s="30" t="n">
        <f aca="false">H955</f>
        <v>8130</v>
      </c>
    </row>
    <row r="955" customFormat="false" ht="15" hidden="false" customHeight="false" outlineLevel="0" collapsed="false">
      <c r="A955" s="23" t="s">
        <v>383</v>
      </c>
      <c r="B955" s="18" t="s">
        <v>188</v>
      </c>
      <c r="C955" s="18" t="s">
        <v>47</v>
      </c>
      <c r="D955" s="21" t="s">
        <v>624</v>
      </c>
      <c r="E955" s="18" t="s">
        <v>384</v>
      </c>
      <c r="F955" s="30" t="n">
        <f aca="false">Ведомственная!G754</f>
        <v>9621</v>
      </c>
      <c r="G955" s="30" t="n">
        <f aca="false">Ведомственная!H754</f>
        <v>5420</v>
      </c>
      <c r="H955" s="30" t="n">
        <f aca="false">Ведомственная!I754</f>
        <v>8130</v>
      </c>
    </row>
    <row r="956" customFormat="false" ht="15.6" hidden="false" customHeight="false" outlineLevel="0" collapsed="false">
      <c r="A956" s="14" t="s">
        <v>625</v>
      </c>
      <c r="B956" s="15" t="s">
        <v>81</v>
      </c>
      <c r="C956" s="15"/>
      <c r="D956" s="15"/>
      <c r="E956" s="15"/>
      <c r="F956" s="16" t="n">
        <f aca="false">F957+F981</f>
        <v>80303.5</v>
      </c>
      <c r="G956" s="16" t="n">
        <f aca="false">G957+G981</f>
        <v>73504.8</v>
      </c>
      <c r="H956" s="16" t="n">
        <f aca="false">H957+H981</f>
        <v>73687.9</v>
      </c>
    </row>
    <row r="957" customFormat="false" ht="15" hidden="false" customHeight="false" outlineLevel="0" collapsed="false">
      <c r="A957" s="25" t="s">
        <v>626</v>
      </c>
      <c r="B957" s="18" t="s">
        <v>81</v>
      </c>
      <c r="C957" s="18" t="s">
        <v>15</v>
      </c>
      <c r="D957" s="18"/>
      <c r="E957" s="18"/>
      <c r="F957" s="19" t="n">
        <f aca="false">F958+F975+F969</f>
        <v>18953.5</v>
      </c>
      <c r="G957" s="19" t="n">
        <f aca="false">G958+G975+G969</f>
        <v>15390</v>
      </c>
      <c r="H957" s="19" t="n">
        <f aca="false">H958+H975+H969</f>
        <v>15400</v>
      </c>
    </row>
    <row r="958" customFormat="false" ht="15" hidden="false" customHeight="false" outlineLevel="0" collapsed="false">
      <c r="A958" s="20" t="s">
        <v>627</v>
      </c>
      <c r="B958" s="18" t="s">
        <v>81</v>
      </c>
      <c r="C958" s="18" t="s">
        <v>15</v>
      </c>
      <c r="D958" s="21" t="s">
        <v>628</v>
      </c>
      <c r="E958" s="18"/>
      <c r="F958" s="19" t="n">
        <f aca="false">F959</f>
        <v>15340</v>
      </c>
      <c r="G958" s="19" t="n">
        <f aca="false">G959</f>
        <v>15390</v>
      </c>
      <c r="H958" s="19" t="n">
        <f aca="false">H959</f>
        <v>15400</v>
      </c>
    </row>
    <row r="959" customFormat="false" ht="15" hidden="false" customHeight="false" outlineLevel="0" collapsed="false">
      <c r="A959" s="20" t="s">
        <v>629</v>
      </c>
      <c r="B959" s="18" t="s">
        <v>81</v>
      </c>
      <c r="C959" s="18" t="s">
        <v>15</v>
      </c>
      <c r="D959" s="21" t="s">
        <v>630</v>
      </c>
      <c r="E959" s="18"/>
      <c r="F959" s="19" t="n">
        <f aca="false">F960</f>
        <v>15340</v>
      </c>
      <c r="G959" s="19" t="n">
        <f aca="false">G960</f>
        <v>15390</v>
      </c>
      <c r="H959" s="19" t="n">
        <f aca="false">H960</f>
        <v>15400</v>
      </c>
    </row>
    <row r="960" customFormat="false" ht="45" hidden="false" customHeight="false" outlineLevel="0" collapsed="false">
      <c r="A960" s="20" t="s">
        <v>631</v>
      </c>
      <c r="B960" s="18" t="s">
        <v>81</v>
      </c>
      <c r="C960" s="18" t="s">
        <v>15</v>
      </c>
      <c r="D960" s="21" t="s">
        <v>632</v>
      </c>
      <c r="E960" s="18"/>
      <c r="F960" s="19" t="n">
        <f aca="false">F961+F966</f>
        <v>15340</v>
      </c>
      <c r="G960" s="19" t="n">
        <f aca="false">G961+G966</f>
        <v>15390</v>
      </c>
      <c r="H960" s="19" t="n">
        <f aca="false">H961+H966</f>
        <v>15400</v>
      </c>
    </row>
    <row r="961" customFormat="false" ht="30" hidden="false" customHeight="false" outlineLevel="0" collapsed="false">
      <c r="A961" s="22" t="s">
        <v>633</v>
      </c>
      <c r="B961" s="18" t="s">
        <v>81</v>
      </c>
      <c r="C961" s="18" t="s">
        <v>15</v>
      </c>
      <c r="D961" s="21" t="s">
        <v>634</v>
      </c>
      <c r="E961" s="18"/>
      <c r="F961" s="19" t="n">
        <f aca="false">F962+F964</f>
        <v>2500</v>
      </c>
      <c r="G961" s="19" t="n">
        <f aca="false">G962+G964</f>
        <v>2500</v>
      </c>
      <c r="H961" s="19" t="n">
        <f aca="false">H962+H964</f>
        <v>2500</v>
      </c>
    </row>
    <row r="962" customFormat="false" ht="30" hidden="false" customHeight="false" outlineLevel="0" collapsed="false">
      <c r="A962" s="23" t="s">
        <v>30</v>
      </c>
      <c r="B962" s="18" t="s">
        <v>81</v>
      </c>
      <c r="C962" s="18" t="s">
        <v>15</v>
      </c>
      <c r="D962" s="21" t="s">
        <v>634</v>
      </c>
      <c r="E962" s="18" t="s">
        <v>31</v>
      </c>
      <c r="F962" s="19" t="n">
        <f aca="false">F963</f>
        <v>300</v>
      </c>
      <c r="G962" s="19" t="n">
        <f aca="false">G963</f>
        <v>300</v>
      </c>
      <c r="H962" s="19" t="n">
        <f aca="false">H963</f>
        <v>300</v>
      </c>
    </row>
    <row r="963" customFormat="false" ht="30" hidden="false" customHeight="false" outlineLevel="0" collapsed="false">
      <c r="A963" s="23" t="s">
        <v>32</v>
      </c>
      <c r="B963" s="18" t="s">
        <v>81</v>
      </c>
      <c r="C963" s="18" t="s">
        <v>15</v>
      </c>
      <c r="D963" s="21" t="s">
        <v>634</v>
      </c>
      <c r="E963" s="18" t="s">
        <v>33</v>
      </c>
      <c r="F963" s="19" t="n">
        <f aca="false">Ведомственная!G762</f>
        <v>300</v>
      </c>
      <c r="G963" s="19" t="n">
        <f aca="false">Ведомственная!H762</f>
        <v>300</v>
      </c>
      <c r="H963" s="19" t="n">
        <f aca="false">Ведомственная!I762</f>
        <v>300</v>
      </c>
    </row>
    <row r="964" customFormat="false" ht="30" hidden="false" customHeight="false" outlineLevel="0" collapsed="false">
      <c r="A964" s="23" t="s">
        <v>119</v>
      </c>
      <c r="B964" s="18" t="s">
        <v>81</v>
      </c>
      <c r="C964" s="18" t="s">
        <v>15</v>
      </c>
      <c r="D964" s="21" t="s">
        <v>634</v>
      </c>
      <c r="E964" s="18" t="s">
        <v>120</v>
      </c>
      <c r="F964" s="19" t="n">
        <f aca="false">F965</f>
        <v>2200</v>
      </c>
      <c r="G964" s="19" t="n">
        <f aca="false">G965</f>
        <v>2200</v>
      </c>
      <c r="H964" s="19" t="n">
        <f aca="false">H965</f>
        <v>2200</v>
      </c>
    </row>
    <row r="965" customFormat="false" ht="15" hidden="false" customHeight="false" outlineLevel="0" collapsed="false">
      <c r="A965" s="23" t="s">
        <v>121</v>
      </c>
      <c r="B965" s="18" t="s">
        <v>81</v>
      </c>
      <c r="C965" s="18" t="s">
        <v>15</v>
      </c>
      <c r="D965" s="21" t="s">
        <v>634</v>
      </c>
      <c r="E965" s="18" t="s">
        <v>122</v>
      </c>
      <c r="F965" s="19" t="n">
        <f aca="false">Ведомственная!G764</f>
        <v>2200</v>
      </c>
      <c r="G965" s="19" t="n">
        <f aca="false">Ведомственная!H764</f>
        <v>2200</v>
      </c>
      <c r="H965" s="19" t="n">
        <f aca="false">Ведомственная!I764</f>
        <v>2200</v>
      </c>
    </row>
    <row r="966" customFormat="false" ht="45" hidden="false" customHeight="false" outlineLevel="0" collapsed="false">
      <c r="A966" s="23" t="s">
        <v>635</v>
      </c>
      <c r="B966" s="18" t="s">
        <v>81</v>
      </c>
      <c r="C966" s="18" t="s">
        <v>15</v>
      </c>
      <c r="D966" s="21" t="s">
        <v>636</v>
      </c>
      <c r="E966" s="18"/>
      <c r="F966" s="19" t="n">
        <f aca="false">F967</f>
        <v>12840</v>
      </c>
      <c r="G966" s="19" t="n">
        <f aca="false">G967</f>
        <v>12890</v>
      </c>
      <c r="H966" s="19" t="n">
        <f aca="false">H967</f>
        <v>12900</v>
      </c>
    </row>
    <row r="967" customFormat="false" ht="30" hidden="false" customHeight="false" outlineLevel="0" collapsed="false">
      <c r="A967" s="23" t="s">
        <v>119</v>
      </c>
      <c r="B967" s="18" t="s">
        <v>81</v>
      </c>
      <c r="C967" s="18" t="s">
        <v>15</v>
      </c>
      <c r="D967" s="21" t="s">
        <v>636</v>
      </c>
      <c r="E967" s="18" t="s">
        <v>120</v>
      </c>
      <c r="F967" s="19" t="n">
        <f aca="false">F968</f>
        <v>12840</v>
      </c>
      <c r="G967" s="19" t="n">
        <f aca="false">G968</f>
        <v>12890</v>
      </c>
      <c r="H967" s="19" t="n">
        <f aca="false">H968</f>
        <v>12900</v>
      </c>
    </row>
    <row r="968" customFormat="false" ht="15" hidden="false" customHeight="false" outlineLevel="0" collapsed="false">
      <c r="A968" s="23" t="s">
        <v>121</v>
      </c>
      <c r="B968" s="18" t="s">
        <v>81</v>
      </c>
      <c r="C968" s="18" t="s">
        <v>15</v>
      </c>
      <c r="D968" s="21" t="s">
        <v>636</v>
      </c>
      <c r="E968" s="18" t="s">
        <v>122</v>
      </c>
      <c r="F968" s="19" t="n">
        <f aca="false">Ведомственная!G767</f>
        <v>12840</v>
      </c>
      <c r="G968" s="19" t="n">
        <f aca="false">Ведомственная!H767</f>
        <v>12890</v>
      </c>
      <c r="H968" s="19" t="n">
        <f aca="false">Ведомственная!I767</f>
        <v>12900</v>
      </c>
    </row>
    <row r="969" customFormat="false" ht="45" hidden="false" customHeight="false" outlineLevel="0" collapsed="false">
      <c r="A969" s="20" t="s">
        <v>64</v>
      </c>
      <c r="B969" s="18" t="s">
        <v>81</v>
      </c>
      <c r="C969" s="18" t="s">
        <v>15</v>
      </c>
      <c r="D969" s="21" t="s">
        <v>65</v>
      </c>
      <c r="E969" s="18"/>
      <c r="F969" s="19" t="n">
        <f aca="false">F970</f>
        <v>3500</v>
      </c>
      <c r="G969" s="19" t="n">
        <f aca="false">G970</f>
        <v>0</v>
      </c>
      <c r="H969" s="19" t="n">
        <f aca="false">H970</f>
        <v>0</v>
      </c>
    </row>
    <row r="970" customFormat="false" ht="30" hidden="false" customHeight="false" outlineLevel="0" collapsed="false">
      <c r="A970" s="23" t="s">
        <v>411</v>
      </c>
      <c r="B970" s="18" t="s">
        <v>81</v>
      </c>
      <c r="C970" s="18" t="s">
        <v>15</v>
      </c>
      <c r="D970" s="21" t="s">
        <v>412</v>
      </c>
      <c r="E970" s="18"/>
      <c r="F970" s="19" t="n">
        <f aca="false">F971</f>
        <v>3500</v>
      </c>
      <c r="G970" s="19" t="n">
        <f aca="false">G971</f>
        <v>0</v>
      </c>
      <c r="H970" s="19" t="n">
        <f aca="false">H971</f>
        <v>0</v>
      </c>
    </row>
    <row r="971" customFormat="false" ht="45" hidden="false" customHeight="false" outlineLevel="0" collapsed="false">
      <c r="A971" s="23" t="s">
        <v>413</v>
      </c>
      <c r="B971" s="18" t="s">
        <v>81</v>
      </c>
      <c r="C971" s="18" t="s">
        <v>15</v>
      </c>
      <c r="D971" s="21" t="s">
        <v>414</v>
      </c>
      <c r="E971" s="18"/>
      <c r="F971" s="19" t="n">
        <f aca="false">F972</f>
        <v>3500</v>
      </c>
      <c r="G971" s="19" t="n">
        <f aca="false">G972</f>
        <v>0</v>
      </c>
      <c r="H971" s="19" t="n">
        <f aca="false">H972</f>
        <v>0</v>
      </c>
    </row>
    <row r="972" customFormat="false" ht="30" hidden="false" customHeight="false" outlineLevel="0" collapsed="false">
      <c r="A972" s="23" t="s">
        <v>415</v>
      </c>
      <c r="B972" s="18" t="s">
        <v>81</v>
      </c>
      <c r="C972" s="18" t="s">
        <v>15</v>
      </c>
      <c r="D972" s="21" t="s">
        <v>416</v>
      </c>
      <c r="E972" s="18"/>
      <c r="F972" s="19" t="n">
        <f aca="false">F973</f>
        <v>3500</v>
      </c>
      <c r="G972" s="19" t="n">
        <f aca="false">G973</f>
        <v>0</v>
      </c>
      <c r="H972" s="19" t="n">
        <f aca="false">H973</f>
        <v>0</v>
      </c>
    </row>
    <row r="973" customFormat="false" ht="30" hidden="false" customHeight="false" outlineLevel="0" collapsed="false">
      <c r="A973" s="23" t="s">
        <v>119</v>
      </c>
      <c r="B973" s="18" t="s">
        <v>81</v>
      </c>
      <c r="C973" s="18" t="s">
        <v>15</v>
      </c>
      <c r="D973" s="21" t="s">
        <v>416</v>
      </c>
      <c r="E973" s="18" t="s">
        <v>120</v>
      </c>
      <c r="F973" s="19" t="n">
        <f aca="false">F974</f>
        <v>3500</v>
      </c>
      <c r="G973" s="19" t="n">
        <f aca="false">G974</f>
        <v>0</v>
      </c>
      <c r="H973" s="19" t="n">
        <f aca="false">H974</f>
        <v>0</v>
      </c>
    </row>
    <row r="974" customFormat="false" ht="15" hidden="false" customHeight="false" outlineLevel="0" collapsed="false">
      <c r="A974" s="23" t="s">
        <v>121</v>
      </c>
      <c r="B974" s="18" t="s">
        <v>81</v>
      </c>
      <c r="C974" s="18" t="s">
        <v>15</v>
      </c>
      <c r="D974" s="21" t="s">
        <v>416</v>
      </c>
      <c r="E974" s="18" t="s">
        <v>122</v>
      </c>
      <c r="F974" s="19" t="n">
        <f aca="false">Ведомственная!G773</f>
        <v>3500</v>
      </c>
      <c r="G974" s="19" t="n">
        <f aca="false">Ведомственная!H773</f>
        <v>0</v>
      </c>
      <c r="H974" s="19" t="n">
        <f aca="false">Ведомственная!I773</f>
        <v>0</v>
      </c>
    </row>
    <row r="975" customFormat="false" ht="15" hidden="false" customHeight="false" outlineLevel="0" collapsed="false">
      <c r="A975" s="20" t="s">
        <v>173</v>
      </c>
      <c r="B975" s="18" t="s">
        <v>81</v>
      </c>
      <c r="C975" s="18" t="s">
        <v>15</v>
      </c>
      <c r="D975" s="21" t="s">
        <v>174</v>
      </c>
      <c r="E975" s="18"/>
      <c r="F975" s="19" t="n">
        <f aca="false">F976</f>
        <v>113.5</v>
      </c>
      <c r="G975" s="19" t="n">
        <f aca="false">G976</f>
        <v>0</v>
      </c>
      <c r="H975" s="19" t="n">
        <f aca="false">H976</f>
        <v>0</v>
      </c>
    </row>
    <row r="976" customFormat="false" ht="15" hidden="false" customHeight="false" outlineLevel="0" collapsed="false">
      <c r="A976" s="23" t="s">
        <v>175</v>
      </c>
      <c r="B976" s="18" t="s">
        <v>81</v>
      </c>
      <c r="C976" s="18" t="s">
        <v>15</v>
      </c>
      <c r="D976" s="21" t="s">
        <v>176</v>
      </c>
      <c r="E976" s="18"/>
      <c r="F976" s="19" t="n">
        <f aca="false">F977+F979</f>
        <v>113.5</v>
      </c>
      <c r="G976" s="19" t="n">
        <f aca="false">G977+G979</f>
        <v>0</v>
      </c>
      <c r="H976" s="19" t="n">
        <f aca="false">H977+H979</f>
        <v>0</v>
      </c>
    </row>
    <row r="977" customFormat="false" ht="30" hidden="false" customHeight="false" outlineLevel="0" collapsed="false">
      <c r="A977" s="23" t="s">
        <v>30</v>
      </c>
      <c r="B977" s="18" t="s">
        <v>81</v>
      </c>
      <c r="C977" s="18" t="s">
        <v>15</v>
      </c>
      <c r="D977" s="21" t="s">
        <v>176</v>
      </c>
      <c r="E977" s="18" t="s">
        <v>31</v>
      </c>
      <c r="F977" s="19" t="n">
        <f aca="false">F978</f>
        <v>92.2</v>
      </c>
      <c r="G977" s="19" t="n">
        <f aca="false">G978</f>
        <v>0</v>
      </c>
      <c r="H977" s="19" t="n">
        <f aca="false">H978</f>
        <v>0</v>
      </c>
    </row>
    <row r="978" customFormat="false" ht="30" hidden="false" customHeight="false" outlineLevel="0" collapsed="false">
      <c r="A978" s="23" t="s">
        <v>32</v>
      </c>
      <c r="B978" s="18" t="s">
        <v>81</v>
      </c>
      <c r="C978" s="18" t="s">
        <v>15</v>
      </c>
      <c r="D978" s="21" t="s">
        <v>176</v>
      </c>
      <c r="E978" s="18" t="s">
        <v>33</v>
      </c>
      <c r="F978" s="19" t="n">
        <f aca="false">Ведомственная!G777</f>
        <v>92.2</v>
      </c>
      <c r="G978" s="19" t="n">
        <f aca="false">Ведомственная!H777</f>
        <v>0</v>
      </c>
      <c r="H978" s="19" t="n">
        <f aca="false">Ведомственная!I777</f>
        <v>0</v>
      </c>
    </row>
    <row r="979" customFormat="false" ht="15" hidden="false" customHeight="false" outlineLevel="0" collapsed="false">
      <c r="A979" s="25" t="s">
        <v>58</v>
      </c>
      <c r="B979" s="18" t="s">
        <v>81</v>
      </c>
      <c r="C979" s="18" t="s">
        <v>15</v>
      </c>
      <c r="D979" s="21" t="s">
        <v>176</v>
      </c>
      <c r="E979" s="18" t="s">
        <v>59</v>
      </c>
      <c r="F979" s="19" t="n">
        <f aca="false">F980</f>
        <v>21.3</v>
      </c>
      <c r="G979" s="19" t="n">
        <f aca="false">G980</f>
        <v>0</v>
      </c>
      <c r="H979" s="19" t="n">
        <f aca="false">H980</f>
        <v>0</v>
      </c>
    </row>
    <row r="980" customFormat="false" ht="15" hidden="false" customHeight="false" outlineLevel="0" collapsed="false">
      <c r="A980" s="23" t="s">
        <v>60</v>
      </c>
      <c r="B980" s="18" t="s">
        <v>81</v>
      </c>
      <c r="C980" s="18" t="s">
        <v>15</v>
      </c>
      <c r="D980" s="21" t="s">
        <v>176</v>
      </c>
      <c r="E980" s="18" t="s">
        <v>61</v>
      </c>
      <c r="F980" s="19" t="n">
        <f aca="false">Ведомственная!G779</f>
        <v>21.3</v>
      </c>
      <c r="G980" s="19" t="n">
        <f aca="false">Ведомственная!H779</f>
        <v>0</v>
      </c>
      <c r="H980" s="19" t="n">
        <f aca="false">Ведомственная!I779</f>
        <v>0</v>
      </c>
    </row>
    <row r="981" customFormat="false" ht="15" hidden="false" customHeight="false" outlineLevel="0" collapsed="false">
      <c r="A981" s="23" t="s">
        <v>637</v>
      </c>
      <c r="B981" s="18" t="s">
        <v>81</v>
      </c>
      <c r="C981" s="18" t="s">
        <v>17</v>
      </c>
      <c r="D981" s="18"/>
      <c r="E981" s="18"/>
      <c r="F981" s="19" t="n">
        <f aca="false">F982+F991</f>
        <v>61350</v>
      </c>
      <c r="G981" s="19" t="n">
        <f aca="false">G982+G991</f>
        <v>58114.8</v>
      </c>
      <c r="H981" s="19" t="n">
        <f aca="false">H982+H991</f>
        <v>58287.9</v>
      </c>
    </row>
    <row r="982" customFormat="false" ht="15" hidden="false" customHeight="false" outlineLevel="0" collapsed="false">
      <c r="A982" s="20" t="s">
        <v>627</v>
      </c>
      <c r="B982" s="18" t="s">
        <v>81</v>
      </c>
      <c r="C982" s="18" t="s">
        <v>17</v>
      </c>
      <c r="D982" s="21" t="s">
        <v>628</v>
      </c>
      <c r="E982" s="18"/>
      <c r="F982" s="19" t="n">
        <f aca="false">F983</f>
        <v>61195</v>
      </c>
      <c r="G982" s="19" t="n">
        <f aca="false">G983</f>
        <v>58099.8</v>
      </c>
      <c r="H982" s="19" t="n">
        <f aca="false">H983</f>
        <v>58272.9</v>
      </c>
    </row>
    <row r="983" customFormat="false" ht="15" hidden="false" customHeight="false" outlineLevel="0" collapsed="false">
      <c r="A983" s="20" t="s">
        <v>638</v>
      </c>
      <c r="B983" s="18" t="s">
        <v>81</v>
      </c>
      <c r="C983" s="18" t="s">
        <v>17</v>
      </c>
      <c r="D983" s="21" t="s">
        <v>639</v>
      </c>
      <c r="E983" s="18"/>
      <c r="F983" s="19" t="n">
        <f aca="false">F984</f>
        <v>61195</v>
      </c>
      <c r="G983" s="19" t="n">
        <f aca="false">G984</f>
        <v>58099.8</v>
      </c>
      <c r="H983" s="19" t="n">
        <f aca="false">H984</f>
        <v>58272.9</v>
      </c>
    </row>
    <row r="984" customFormat="false" ht="15" hidden="false" customHeight="false" outlineLevel="0" collapsed="false">
      <c r="A984" s="20" t="s">
        <v>640</v>
      </c>
      <c r="B984" s="18" t="s">
        <v>81</v>
      </c>
      <c r="C984" s="18" t="s">
        <v>17</v>
      </c>
      <c r="D984" s="21" t="s">
        <v>641</v>
      </c>
      <c r="E984" s="24"/>
      <c r="F984" s="19" t="n">
        <f aca="false">F985+F988</f>
        <v>61195</v>
      </c>
      <c r="G984" s="19" t="n">
        <f aca="false">G985+G988</f>
        <v>58099.8</v>
      </c>
      <c r="H984" s="19" t="n">
        <f aca="false">H985+H988</f>
        <v>58272.9</v>
      </c>
    </row>
    <row r="985" customFormat="false" ht="30" hidden="false" customHeight="false" outlineLevel="0" collapsed="false">
      <c r="A985" s="20" t="s">
        <v>642</v>
      </c>
      <c r="B985" s="18" t="s">
        <v>81</v>
      </c>
      <c r="C985" s="18" t="s">
        <v>17</v>
      </c>
      <c r="D985" s="21" t="s">
        <v>643</v>
      </c>
      <c r="E985" s="24"/>
      <c r="F985" s="19" t="n">
        <f aca="false">F986</f>
        <v>200</v>
      </c>
      <c r="G985" s="19" t="n">
        <f aca="false">G986</f>
        <v>300</v>
      </c>
      <c r="H985" s="19" t="n">
        <f aca="false">H986</f>
        <v>332</v>
      </c>
    </row>
    <row r="986" customFormat="false" ht="30" hidden="false" customHeight="false" outlineLevel="0" collapsed="false">
      <c r="A986" s="23" t="s">
        <v>119</v>
      </c>
      <c r="B986" s="18" t="s">
        <v>81</v>
      </c>
      <c r="C986" s="18" t="s">
        <v>17</v>
      </c>
      <c r="D986" s="21" t="s">
        <v>643</v>
      </c>
      <c r="E986" s="24" t="n">
        <v>600</v>
      </c>
      <c r="F986" s="19" t="n">
        <f aca="false">F987</f>
        <v>200</v>
      </c>
      <c r="G986" s="19" t="n">
        <f aca="false">G987</f>
        <v>300</v>
      </c>
      <c r="H986" s="19" t="n">
        <f aca="false">H987</f>
        <v>332</v>
      </c>
    </row>
    <row r="987" customFormat="false" ht="15" hidden="false" customHeight="false" outlineLevel="0" collapsed="false">
      <c r="A987" s="23" t="s">
        <v>121</v>
      </c>
      <c r="B987" s="18" t="s">
        <v>81</v>
      </c>
      <c r="C987" s="18" t="s">
        <v>17</v>
      </c>
      <c r="D987" s="21" t="s">
        <v>643</v>
      </c>
      <c r="E987" s="24" t="n">
        <v>610</v>
      </c>
      <c r="F987" s="19" t="n">
        <f aca="false">Ведомственная!G786</f>
        <v>200</v>
      </c>
      <c r="G987" s="19" t="n">
        <f aca="false">Ведомственная!H786</f>
        <v>300</v>
      </c>
      <c r="H987" s="19" t="n">
        <f aca="false">Ведомственная!I786</f>
        <v>332</v>
      </c>
    </row>
    <row r="988" customFormat="false" ht="45" hidden="false" customHeight="false" outlineLevel="0" collapsed="false">
      <c r="A988" s="22" t="s">
        <v>644</v>
      </c>
      <c r="B988" s="18" t="s">
        <v>81</v>
      </c>
      <c r="C988" s="18" t="s">
        <v>17</v>
      </c>
      <c r="D988" s="21" t="s">
        <v>645</v>
      </c>
      <c r="E988" s="24"/>
      <c r="F988" s="19" t="n">
        <f aca="false">F989</f>
        <v>60995</v>
      </c>
      <c r="G988" s="19" t="n">
        <f aca="false">G989</f>
        <v>57799.8</v>
      </c>
      <c r="H988" s="19" t="n">
        <f aca="false">H989</f>
        <v>57940.9</v>
      </c>
    </row>
    <row r="989" customFormat="false" ht="30" hidden="false" customHeight="false" outlineLevel="0" collapsed="false">
      <c r="A989" s="23" t="s">
        <v>119</v>
      </c>
      <c r="B989" s="18" t="s">
        <v>81</v>
      </c>
      <c r="C989" s="18" t="s">
        <v>17</v>
      </c>
      <c r="D989" s="21" t="s">
        <v>645</v>
      </c>
      <c r="E989" s="24" t="n">
        <v>600</v>
      </c>
      <c r="F989" s="19" t="n">
        <f aca="false">F990</f>
        <v>60995</v>
      </c>
      <c r="G989" s="19" t="n">
        <f aca="false">G990</f>
        <v>57799.8</v>
      </c>
      <c r="H989" s="19" t="n">
        <f aca="false">H990</f>
        <v>57940.9</v>
      </c>
    </row>
    <row r="990" customFormat="false" ht="15" hidden="false" customHeight="false" outlineLevel="0" collapsed="false">
      <c r="A990" s="23" t="s">
        <v>121</v>
      </c>
      <c r="B990" s="18" t="s">
        <v>81</v>
      </c>
      <c r="C990" s="18" t="s">
        <v>17</v>
      </c>
      <c r="D990" s="21" t="s">
        <v>645</v>
      </c>
      <c r="E990" s="24" t="n">
        <v>610</v>
      </c>
      <c r="F990" s="19" t="n">
        <f aca="false">Ведомственная!G789+Ведомственная!G1032</f>
        <v>60995</v>
      </c>
      <c r="G990" s="19" t="n">
        <f aca="false">Ведомственная!H789+Ведомственная!H1032</f>
        <v>57799.8</v>
      </c>
      <c r="H990" s="19" t="n">
        <f aca="false">Ведомственная!I789+Ведомственная!I1032</f>
        <v>57940.9</v>
      </c>
    </row>
    <row r="991" customFormat="false" ht="30" hidden="false" customHeight="false" outlineLevel="0" collapsed="false">
      <c r="A991" s="20" t="s">
        <v>111</v>
      </c>
      <c r="B991" s="18" t="s">
        <v>81</v>
      </c>
      <c r="C991" s="18" t="s">
        <v>17</v>
      </c>
      <c r="D991" s="21" t="s">
        <v>112</v>
      </c>
      <c r="E991" s="18"/>
      <c r="F991" s="19" t="n">
        <f aca="false">F992+F997</f>
        <v>155</v>
      </c>
      <c r="G991" s="19" t="n">
        <f aca="false">G992+G997</f>
        <v>15</v>
      </c>
      <c r="H991" s="19" t="n">
        <f aca="false">H992+H997</f>
        <v>15</v>
      </c>
    </row>
    <row r="992" customFormat="false" ht="30" hidden="false" customHeight="false" outlineLevel="0" collapsed="false">
      <c r="A992" s="23" t="s">
        <v>227</v>
      </c>
      <c r="B992" s="18" t="s">
        <v>81</v>
      </c>
      <c r="C992" s="18" t="s">
        <v>17</v>
      </c>
      <c r="D992" s="21" t="s">
        <v>228</v>
      </c>
      <c r="E992" s="18"/>
      <c r="F992" s="19" t="n">
        <f aca="false">F993</f>
        <v>140</v>
      </c>
      <c r="G992" s="19" t="n">
        <f aca="false">G993</f>
        <v>0</v>
      </c>
      <c r="H992" s="19" t="n">
        <f aca="false">H993</f>
        <v>0</v>
      </c>
    </row>
    <row r="993" customFormat="false" ht="30" hidden="false" customHeight="false" outlineLevel="0" collapsed="false">
      <c r="A993" s="29" t="s">
        <v>229</v>
      </c>
      <c r="B993" s="18" t="s">
        <v>81</v>
      </c>
      <c r="C993" s="18" t="s">
        <v>17</v>
      </c>
      <c r="D993" s="21" t="s">
        <v>230</v>
      </c>
      <c r="E993" s="18"/>
      <c r="F993" s="19" t="n">
        <f aca="false">F994</f>
        <v>140</v>
      </c>
      <c r="G993" s="19" t="n">
        <f aca="false">G994</f>
        <v>0</v>
      </c>
      <c r="H993" s="19" t="n">
        <f aca="false">H994</f>
        <v>0</v>
      </c>
    </row>
    <row r="994" customFormat="false" ht="30" hidden="false" customHeight="false" outlineLevel="0" collapsed="false">
      <c r="A994" s="27" t="s">
        <v>231</v>
      </c>
      <c r="B994" s="18" t="s">
        <v>81</v>
      </c>
      <c r="C994" s="18" t="s">
        <v>17</v>
      </c>
      <c r="D994" s="21" t="s">
        <v>232</v>
      </c>
      <c r="E994" s="18"/>
      <c r="F994" s="19" t="n">
        <f aca="false">F995</f>
        <v>140</v>
      </c>
      <c r="G994" s="19" t="n">
        <f aca="false">G995</f>
        <v>0</v>
      </c>
      <c r="H994" s="19" t="n">
        <f aca="false">H995</f>
        <v>0</v>
      </c>
    </row>
    <row r="995" customFormat="false" ht="30" hidden="false" customHeight="false" outlineLevel="0" collapsed="false">
      <c r="A995" s="23" t="s">
        <v>119</v>
      </c>
      <c r="B995" s="18" t="s">
        <v>81</v>
      </c>
      <c r="C995" s="18" t="s">
        <v>17</v>
      </c>
      <c r="D995" s="21" t="s">
        <v>232</v>
      </c>
      <c r="E995" s="18" t="s">
        <v>120</v>
      </c>
      <c r="F995" s="19" t="n">
        <f aca="false">F996</f>
        <v>140</v>
      </c>
      <c r="G995" s="19" t="n">
        <f aca="false">G996</f>
        <v>0</v>
      </c>
      <c r="H995" s="19" t="n">
        <f aca="false">H996</f>
        <v>0</v>
      </c>
    </row>
    <row r="996" customFormat="false" ht="15" hidden="false" customHeight="false" outlineLevel="0" collapsed="false">
      <c r="A996" s="23" t="s">
        <v>121</v>
      </c>
      <c r="B996" s="18" t="s">
        <v>81</v>
      </c>
      <c r="C996" s="18" t="s">
        <v>17</v>
      </c>
      <c r="D996" s="21" t="s">
        <v>232</v>
      </c>
      <c r="E996" s="18" t="s">
        <v>122</v>
      </c>
      <c r="F996" s="19" t="n">
        <f aca="false">Ведомственная!G795</f>
        <v>140</v>
      </c>
      <c r="G996" s="19" t="n">
        <f aca="false">Ведомственная!H795</f>
        <v>0</v>
      </c>
      <c r="H996" s="19" t="n">
        <f aca="false">Ведомственная!I795</f>
        <v>0</v>
      </c>
    </row>
    <row r="997" customFormat="false" ht="30" hidden="false" customHeight="false" outlineLevel="0" collapsed="false">
      <c r="A997" s="20" t="s">
        <v>646</v>
      </c>
      <c r="B997" s="18" t="s">
        <v>81</v>
      </c>
      <c r="C997" s="18" t="s">
        <v>17</v>
      </c>
      <c r="D997" s="21" t="s">
        <v>647</v>
      </c>
      <c r="E997" s="18"/>
      <c r="F997" s="19" t="n">
        <f aca="false">F998</f>
        <v>15</v>
      </c>
      <c r="G997" s="19" t="n">
        <f aca="false">G998</f>
        <v>15</v>
      </c>
      <c r="H997" s="19" t="n">
        <f aca="false">H998</f>
        <v>15</v>
      </c>
    </row>
    <row r="998" customFormat="false" ht="60" hidden="false" customHeight="false" outlineLevel="0" collapsed="false">
      <c r="A998" s="29" t="s">
        <v>648</v>
      </c>
      <c r="B998" s="18" t="s">
        <v>81</v>
      </c>
      <c r="C998" s="18" t="s">
        <v>17</v>
      </c>
      <c r="D998" s="21" t="s">
        <v>649</v>
      </c>
      <c r="E998" s="18"/>
      <c r="F998" s="19" t="n">
        <f aca="false">F999</f>
        <v>15</v>
      </c>
      <c r="G998" s="19" t="n">
        <f aca="false">G999</f>
        <v>15</v>
      </c>
      <c r="H998" s="19" t="n">
        <f aca="false">H999</f>
        <v>15</v>
      </c>
    </row>
    <row r="999" customFormat="false" ht="45" hidden="false" customHeight="false" outlineLevel="0" collapsed="false">
      <c r="A999" s="29" t="s">
        <v>650</v>
      </c>
      <c r="B999" s="18" t="s">
        <v>81</v>
      </c>
      <c r="C999" s="18" t="s">
        <v>17</v>
      </c>
      <c r="D999" s="21" t="s">
        <v>651</v>
      </c>
      <c r="E999" s="18"/>
      <c r="F999" s="19" t="n">
        <f aca="false">F1000</f>
        <v>15</v>
      </c>
      <c r="G999" s="19" t="n">
        <f aca="false">G1000</f>
        <v>15</v>
      </c>
      <c r="H999" s="19" t="n">
        <f aca="false">H1000</f>
        <v>15</v>
      </c>
    </row>
    <row r="1000" customFormat="false" ht="30" hidden="false" customHeight="false" outlineLevel="0" collapsed="false">
      <c r="A1000" s="23" t="s">
        <v>119</v>
      </c>
      <c r="B1000" s="18" t="s">
        <v>81</v>
      </c>
      <c r="C1000" s="18" t="s">
        <v>17</v>
      </c>
      <c r="D1000" s="21" t="s">
        <v>651</v>
      </c>
      <c r="E1000" s="18" t="s">
        <v>120</v>
      </c>
      <c r="F1000" s="19" t="n">
        <f aca="false">F1001</f>
        <v>15</v>
      </c>
      <c r="G1000" s="19" t="n">
        <f aca="false">G1001</f>
        <v>15</v>
      </c>
      <c r="H1000" s="19" t="n">
        <f aca="false">H1001</f>
        <v>15</v>
      </c>
    </row>
    <row r="1001" customFormat="false" ht="15" hidden="false" customHeight="false" outlineLevel="0" collapsed="false">
      <c r="A1001" s="23" t="s">
        <v>121</v>
      </c>
      <c r="B1001" s="18" t="s">
        <v>81</v>
      </c>
      <c r="C1001" s="18" t="s">
        <v>17</v>
      </c>
      <c r="D1001" s="21" t="s">
        <v>651</v>
      </c>
      <c r="E1001" s="18" t="s">
        <v>122</v>
      </c>
      <c r="F1001" s="19" t="n">
        <f aca="false">Ведомственная!G800</f>
        <v>15</v>
      </c>
      <c r="G1001" s="19" t="n">
        <f aca="false">Ведомственная!H800</f>
        <v>15</v>
      </c>
      <c r="H1001" s="19" t="n">
        <f aca="false">Ведомственная!I800</f>
        <v>15</v>
      </c>
    </row>
    <row r="1002" customFormat="false" ht="15.6" hidden="false" customHeight="false" outlineLevel="0" collapsed="false">
      <c r="A1002" s="14" t="s">
        <v>652</v>
      </c>
      <c r="B1002" s="15" t="s">
        <v>87</v>
      </c>
      <c r="C1002" s="15"/>
      <c r="D1002" s="57"/>
      <c r="E1002" s="57"/>
      <c r="F1002" s="16" t="n">
        <f aca="false">F1003</f>
        <v>8681.9</v>
      </c>
      <c r="G1002" s="16" t="n">
        <f aca="false">G1003</f>
        <v>10500</v>
      </c>
      <c r="H1002" s="16" t="n">
        <f aca="false">H1003</f>
        <v>24145</v>
      </c>
    </row>
    <row r="1003" customFormat="false" ht="30" hidden="false" customHeight="false" outlineLevel="0" collapsed="false">
      <c r="A1003" s="17" t="s">
        <v>653</v>
      </c>
      <c r="B1003" s="18" t="s">
        <v>87</v>
      </c>
      <c r="C1003" s="18" t="s">
        <v>15</v>
      </c>
      <c r="D1003" s="45"/>
      <c r="E1003" s="45"/>
      <c r="F1003" s="19" t="n">
        <f aca="false">F1004</f>
        <v>8681.9</v>
      </c>
      <c r="G1003" s="19" t="n">
        <f aca="false">G1004</f>
        <v>10500</v>
      </c>
      <c r="H1003" s="19" t="n">
        <f aca="false">H1004</f>
        <v>24145</v>
      </c>
    </row>
    <row r="1004" customFormat="false" ht="30" hidden="false" customHeight="false" outlineLevel="0" collapsed="false">
      <c r="A1004" s="20" t="s">
        <v>38</v>
      </c>
      <c r="B1004" s="18" t="s">
        <v>87</v>
      </c>
      <c r="C1004" s="18" t="s">
        <v>15</v>
      </c>
      <c r="D1004" s="18" t="s">
        <v>39</v>
      </c>
      <c r="E1004" s="45"/>
      <c r="F1004" s="19" t="n">
        <f aca="false">F1005</f>
        <v>8681.9</v>
      </c>
      <c r="G1004" s="19" t="n">
        <f aca="false">G1005</f>
        <v>10500</v>
      </c>
      <c r="H1004" s="19" t="n">
        <f aca="false">H1005</f>
        <v>24145</v>
      </c>
    </row>
    <row r="1005" customFormat="false" ht="15" hidden="false" customHeight="false" outlineLevel="0" collapsed="false">
      <c r="A1005" s="20" t="s">
        <v>654</v>
      </c>
      <c r="B1005" s="18" t="s">
        <v>87</v>
      </c>
      <c r="C1005" s="18" t="s">
        <v>15</v>
      </c>
      <c r="D1005" s="18" t="s">
        <v>655</v>
      </c>
      <c r="E1005" s="18"/>
      <c r="F1005" s="19" t="n">
        <f aca="false">F1006</f>
        <v>8681.9</v>
      </c>
      <c r="G1005" s="19" t="n">
        <f aca="false">G1006</f>
        <v>10500</v>
      </c>
      <c r="H1005" s="19" t="n">
        <f aca="false">H1006</f>
        <v>24145</v>
      </c>
    </row>
    <row r="1006" customFormat="false" ht="15" hidden="false" customHeight="false" outlineLevel="0" collapsed="false">
      <c r="A1006" s="29" t="s">
        <v>656</v>
      </c>
      <c r="B1006" s="18" t="s">
        <v>87</v>
      </c>
      <c r="C1006" s="18" t="s">
        <v>15</v>
      </c>
      <c r="D1006" s="18" t="s">
        <v>657</v>
      </c>
      <c r="E1006" s="18"/>
      <c r="F1006" s="19" t="n">
        <f aca="false">F1007</f>
        <v>8681.9</v>
      </c>
      <c r="G1006" s="19" t="n">
        <f aca="false">G1007</f>
        <v>10500</v>
      </c>
      <c r="H1006" s="19" t="n">
        <f aca="false">H1007</f>
        <v>24145</v>
      </c>
    </row>
    <row r="1007" customFormat="false" ht="15" hidden="false" customHeight="false" outlineLevel="0" collapsed="false">
      <c r="A1007" s="20" t="s">
        <v>658</v>
      </c>
      <c r="B1007" s="18" t="s">
        <v>87</v>
      </c>
      <c r="C1007" s="18" t="s">
        <v>15</v>
      </c>
      <c r="D1007" s="21" t="s">
        <v>659</v>
      </c>
      <c r="E1007" s="18"/>
      <c r="F1007" s="19" t="n">
        <f aca="false">F1008</f>
        <v>8681.9</v>
      </c>
      <c r="G1007" s="19" t="n">
        <f aca="false">G1008</f>
        <v>10500</v>
      </c>
      <c r="H1007" s="19" t="n">
        <f aca="false">H1008</f>
        <v>24145</v>
      </c>
    </row>
    <row r="1008" customFormat="false" ht="15" hidden="false" customHeight="false" outlineLevel="0" collapsed="false">
      <c r="A1008" s="17" t="s">
        <v>652</v>
      </c>
      <c r="B1008" s="18" t="s">
        <v>87</v>
      </c>
      <c r="C1008" s="18" t="s">
        <v>15</v>
      </c>
      <c r="D1008" s="21" t="s">
        <v>659</v>
      </c>
      <c r="E1008" s="18" t="s">
        <v>660</v>
      </c>
      <c r="F1008" s="19" t="n">
        <f aca="false">F1009</f>
        <v>8681.9</v>
      </c>
      <c r="G1008" s="19" t="n">
        <f aca="false">G1009</f>
        <v>10500</v>
      </c>
      <c r="H1008" s="19" t="n">
        <f aca="false">H1009</f>
        <v>24145</v>
      </c>
    </row>
    <row r="1009" customFormat="false" ht="15" hidden="false" customHeight="false" outlineLevel="0" collapsed="false">
      <c r="A1009" s="17" t="s">
        <v>661</v>
      </c>
      <c r="B1009" s="18" t="s">
        <v>87</v>
      </c>
      <c r="C1009" s="18" t="s">
        <v>15</v>
      </c>
      <c r="D1009" s="21" t="s">
        <v>659</v>
      </c>
      <c r="E1009" s="18" t="s">
        <v>662</v>
      </c>
      <c r="F1009" s="19" t="n">
        <f aca="false">Ведомственная!G808</f>
        <v>8681.9</v>
      </c>
      <c r="G1009" s="19" t="n">
        <f aca="false">Ведомственная!H808</f>
        <v>10500</v>
      </c>
      <c r="H1009" s="19" t="n">
        <f aca="false">Ведомственная!I808</f>
        <v>24145</v>
      </c>
    </row>
    <row r="1010" customFormat="false" ht="15.6" hidden="false" customHeight="false" outlineLevel="0" collapsed="false">
      <c r="A1010" s="50" t="s">
        <v>749</v>
      </c>
      <c r="B1010" s="51"/>
      <c r="C1010" s="15"/>
      <c r="D1010" s="51"/>
      <c r="E1010" s="51"/>
      <c r="F1010" s="49" t="n">
        <f aca="false">F17+F198+F214+F275+F419+F565+F587+F833+F892+F956+F1002</f>
        <v>3127721</v>
      </c>
      <c r="G1010" s="49" t="n">
        <f aca="false">G17+G198+G214+G275+G419+G565+G587+G833+G892+G956+G1002</f>
        <v>2403856</v>
      </c>
      <c r="H1010" s="49" t="n">
        <f aca="false">H17+H198+H214+H275+H419+H565+H587+H833+H892+H956+H1002</f>
        <v>2291225.8</v>
      </c>
    </row>
  </sheetData>
  <mergeCells count="17">
    <mergeCell ref="B2:G2"/>
    <mergeCell ref="B3:G3"/>
    <mergeCell ref="B4:G4"/>
    <mergeCell ref="B5:H5"/>
    <mergeCell ref="B6:G6"/>
    <mergeCell ref="A9:H9"/>
    <mergeCell ref="A10:H10"/>
    <mergeCell ref="A11:H11"/>
    <mergeCell ref="A14:A16"/>
    <mergeCell ref="B14:B16"/>
    <mergeCell ref="C14:C16"/>
    <mergeCell ref="D14:D16"/>
    <mergeCell ref="E14:E16"/>
    <mergeCell ref="F14:H14"/>
    <mergeCell ref="F15:F16"/>
    <mergeCell ref="G15:G16"/>
    <mergeCell ref="H15:H16"/>
  </mergeCells>
  <printOptions headings="false" gridLines="false" gridLinesSet="true" horizontalCentered="false" verticalCentered="false"/>
  <pageMargins left="0.590277777777778" right="0.209722222222222" top="0.39375" bottom="0.315277777777778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74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4" activeCellId="0" sqref="B4"/>
    </sheetView>
  </sheetViews>
  <sheetFormatPr defaultRowHeight="15" zeroHeight="false" outlineLevelRow="0" outlineLevelCol="0"/>
  <cols>
    <col collapsed="false" customWidth="true" hidden="false" outlineLevel="0" max="1" min="1" style="1" width="78.56"/>
    <col collapsed="false" customWidth="true" hidden="false" outlineLevel="0" max="2" min="2" style="52" width="21.56"/>
    <col collapsed="false" customWidth="true" hidden="false" outlineLevel="0" max="3" min="3" style="1" width="12.89"/>
    <col collapsed="false" customWidth="true" hidden="false" outlineLevel="0" max="4" min="4" style="1" width="15.56"/>
    <col collapsed="false" customWidth="true" hidden="false" outlineLevel="0" max="5" min="5" style="1" width="15"/>
    <col collapsed="false" customWidth="true" hidden="false" outlineLevel="0" max="6" min="6" style="1" width="15.66"/>
    <col collapsed="false" customWidth="true" hidden="false" outlineLevel="0" max="1025" min="7" style="1" width="8.89"/>
  </cols>
  <sheetData>
    <row r="2" customFormat="false" ht="15" hidden="false" customHeight="false" outlineLevel="0" collapsed="false">
      <c r="A2" s="2"/>
      <c r="B2" s="3" t="s">
        <v>759</v>
      </c>
      <c r="C2" s="3"/>
      <c r="D2" s="3"/>
      <c r="E2" s="3"/>
    </row>
    <row r="3" customFormat="false" ht="15.6" hidden="false" customHeight="false" outlineLevel="0" collapsed="false">
      <c r="A3" s="4" t="s">
        <v>751</v>
      </c>
      <c r="B3" s="4"/>
      <c r="C3" s="4"/>
      <c r="D3" s="4"/>
      <c r="E3" s="4"/>
    </row>
    <row r="4" customFormat="false" ht="15" hidden="false" customHeight="false" outlineLevel="0" collapsed="false">
      <c r="A4" s="2"/>
      <c r="B4" s="3" t="s">
        <v>760</v>
      </c>
      <c r="C4" s="3"/>
      <c r="D4" s="3"/>
      <c r="E4" s="3"/>
    </row>
    <row r="5" customFormat="false" ht="70.5" hidden="false" customHeight="true" outlineLevel="0" collapsed="false">
      <c r="A5" s="4"/>
      <c r="B5" s="53" t="s">
        <v>761</v>
      </c>
      <c r="C5" s="53"/>
      <c r="D5" s="53"/>
      <c r="E5" s="53"/>
    </row>
    <row r="6" customFormat="false" ht="15" hidden="false" customHeight="false" outlineLevel="0" collapsed="false">
      <c r="A6" s="2"/>
      <c r="B6" s="6"/>
      <c r="C6" s="6"/>
      <c r="D6" s="6"/>
      <c r="E6" s="6"/>
    </row>
    <row r="8" customFormat="false" ht="49.2" hidden="false" customHeight="true" outlineLevel="0" collapsed="false">
      <c r="A8" s="54" t="s">
        <v>762</v>
      </c>
      <c r="B8" s="54"/>
      <c r="C8" s="54"/>
      <c r="D8" s="54"/>
      <c r="E8" s="54"/>
      <c r="F8" s="54"/>
    </row>
    <row r="9" customFormat="false" ht="32.4" hidden="false" customHeight="true" outlineLevel="0" collapsed="false">
      <c r="A9" s="54" t="s">
        <v>763</v>
      </c>
      <c r="B9" s="54"/>
      <c r="C9" s="54"/>
      <c r="D9" s="54"/>
      <c r="E9" s="54"/>
      <c r="F9" s="54"/>
    </row>
    <row r="10" customFormat="false" ht="15.6" hidden="false" customHeight="false" outlineLevel="0" collapsed="false">
      <c r="A10" s="59" t="s">
        <v>756</v>
      </c>
      <c r="B10" s="59"/>
      <c r="C10" s="59"/>
      <c r="D10" s="59"/>
      <c r="E10" s="59"/>
      <c r="F10" s="59"/>
    </row>
    <row r="12" customFormat="false" ht="15" hidden="false" customHeight="false" outlineLevel="0" collapsed="false">
      <c r="B12" s="10"/>
    </row>
    <row r="13" customFormat="false" ht="15" hidden="false" customHeight="false" outlineLevel="0" collapsed="false">
      <c r="B13" s="10"/>
      <c r="E13" s="10"/>
    </row>
    <row r="14" customFormat="false" ht="15.6" hidden="false" customHeight="true" outlineLevel="0" collapsed="false">
      <c r="A14" s="13" t="s">
        <v>5</v>
      </c>
      <c r="B14" s="13" t="s">
        <v>9</v>
      </c>
      <c r="C14" s="13" t="s">
        <v>764</v>
      </c>
      <c r="D14" s="12" t="s">
        <v>11</v>
      </c>
      <c r="E14" s="12"/>
      <c r="F14" s="12"/>
    </row>
    <row r="15" customFormat="false" ht="15" hidden="false" customHeight="false" outlineLevel="0" collapsed="false">
      <c r="A15" s="13"/>
      <c r="B15" s="13"/>
      <c r="C15" s="13"/>
      <c r="D15" s="13" t="n">
        <v>2021</v>
      </c>
      <c r="E15" s="13" t="n">
        <v>2022</v>
      </c>
      <c r="F15" s="13" t="n">
        <v>2023</v>
      </c>
    </row>
    <row r="16" customFormat="false" ht="15" hidden="false" customHeight="false" outlineLevel="0" collapsed="false">
      <c r="A16" s="13"/>
      <c r="B16" s="13"/>
      <c r="C16" s="13"/>
      <c r="D16" s="13"/>
      <c r="E16" s="13"/>
      <c r="F16" s="13"/>
    </row>
    <row r="17" customFormat="false" ht="15.6" hidden="false" customHeight="false" outlineLevel="0" collapsed="false">
      <c r="A17" s="60" t="s">
        <v>580</v>
      </c>
      <c r="B17" s="61" t="s">
        <v>581</v>
      </c>
      <c r="C17" s="62"/>
      <c r="D17" s="16" t="n">
        <f aca="false">D18</f>
        <v>2325</v>
      </c>
      <c r="E17" s="16" t="n">
        <f aca="false">E18</f>
        <v>1980</v>
      </c>
      <c r="F17" s="16" t="n">
        <f aca="false">F18</f>
        <v>1980</v>
      </c>
    </row>
    <row r="18" customFormat="false" ht="39.75" hidden="false" customHeight="true" outlineLevel="0" collapsed="false">
      <c r="A18" s="36" t="s">
        <v>582</v>
      </c>
      <c r="B18" s="21" t="s">
        <v>583</v>
      </c>
      <c r="C18" s="24"/>
      <c r="D18" s="30" t="n">
        <f aca="false">D19</f>
        <v>2325</v>
      </c>
      <c r="E18" s="30" t="n">
        <f aca="false">E19</f>
        <v>1980</v>
      </c>
      <c r="F18" s="30" t="n">
        <f aca="false">F19</f>
        <v>1980</v>
      </c>
    </row>
    <row r="19" customFormat="false" ht="38.25" hidden="false" customHeight="true" outlineLevel="0" collapsed="false">
      <c r="A19" s="36" t="s">
        <v>584</v>
      </c>
      <c r="B19" s="21" t="s">
        <v>585</v>
      </c>
      <c r="C19" s="24"/>
      <c r="D19" s="30" t="n">
        <f aca="false">D20</f>
        <v>2325</v>
      </c>
      <c r="E19" s="30" t="n">
        <f aca="false">E20</f>
        <v>1980</v>
      </c>
      <c r="F19" s="30" t="n">
        <f aca="false">F20</f>
        <v>1980</v>
      </c>
    </row>
    <row r="20" customFormat="false" ht="72.75" hidden="false" customHeight="true" outlineLevel="0" collapsed="false">
      <c r="A20" s="20" t="s">
        <v>586</v>
      </c>
      <c r="B20" s="21" t="s">
        <v>587</v>
      </c>
      <c r="C20" s="24"/>
      <c r="D20" s="30" t="n">
        <f aca="false">D21</f>
        <v>2325</v>
      </c>
      <c r="E20" s="30" t="n">
        <f aca="false">E21</f>
        <v>1980</v>
      </c>
      <c r="F20" s="30" t="n">
        <f aca="false">F21</f>
        <v>1980</v>
      </c>
    </row>
    <row r="21" customFormat="false" ht="30.75" hidden="false" customHeight="true" outlineLevel="0" collapsed="false">
      <c r="A21" s="47" t="s">
        <v>150</v>
      </c>
      <c r="B21" s="21" t="s">
        <v>587</v>
      </c>
      <c r="C21" s="45" t="s">
        <v>151</v>
      </c>
      <c r="D21" s="30" t="n">
        <f aca="false">D22</f>
        <v>2325</v>
      </c>
      <c r="E21" s="30" t="n">
        <f aca="false">E22</f>
        <v>1980</v>
      </c>
      <c r="F21" s="30" t="n">
        <f aca="false">F22</f>
        <v>1980</v>
      </c>
    </row>
    <row r="22" customFormat="false" ht="33" hidden="false" customHeight="true" outlineLevel="0" collapsed="false">
      <c r="A22" s="28" t="s">
        <v>152</v>
      </c>
      <c r="B22" s="21" t="s">
        <v>587</v>
      </c>
      <c r="C22" s="45" t="s">
        <v>153</v>
      </c>
      <c r="D22" s="30" t="n">
        <f aca="false">Функциональная!F906</f>
        <v>2325</v>
      </c>
      <c r="E22" s="30" t="n">
        <f aca="false">Функциональная!G906</f>
        <v>1980</v>
      </c>
      <c r="F22" s="30" t="n">
        <f aca="false">Функциональная!H906</f>
        <v>1980</v>
      </c>
    </row>
    <row r="23" customFormat="false" ht="15.6" hidden="false" customHeight="false" outlineLevel="0" collapsed="false">
      <c r="A23" s="63" t="s">
        <v>88</v>
      </c>
      <c r="B23" s="64" t="s">
        <v>89</v>
      </c>
      <c r="C23" s="62"/>
      <c r="D23" s="16" t="n">
        <f aca="false">D24+D32+D50+D57+D40+D45</f>
        <v>162080.1</v>
      </c>
      <c r="E23" s="16" t="n">
        <f aca="false">E24+E32+E50+E57+E40+E45</f>
        <v>153421.1</v>
      </c>
      <c r="F23" s="16" t="n">
        <f aca="false">F24+F32+F50+F57+F40+F45</f>
        <v>153731.2</v>
      </c>
    </row>
    <row r="24" customFormat="false" ht="44.25" hidden="false" customHeight="true" outlineLevel="0" collapsed="false">
      <c r="A24" s="20" t="s">
        <v>544</v>
      </c>
      <c r="B24" s="21" t="s">
        <v>545</v>
      </c>
      <c r="C24" s="24"/>
      <c r="D24" s="19" t="n">
        <f aca="false">D25</f>
        <v>19742.9</v>
      </c>
      <c r="E24" s="19" t="n">
        <f aca="false">E25</f>
        <v>19879.9</v>
      </c>
      <c r="F24" s="19" t="n">
        <f aca="false">F25</f>
        <v>19908.4</v>
      </c>
    </row>
    <row r="25" customFormat="false" ht="48" hidden="false" customHeight="true" outlineLevel="0" collapsed="false">
      <c r="A25" s="20" t="s">
        <v>546</v>
      </c>
      <c r="B25" s="21" t="s">
        <v>547</v>
      </c>
      <c r="C25" s="24"/>
      <c r="D25" s="19" t="n">
        <f aca="false">D26+D29</f>
        <v>19742.9</v>
      </c>
      <c r="E25" s="19" t="n">
        <f aca="false">E26+E29</f>
        <v>19879.9</v>
      </c>
      <c r="F25" s="19" t="n">
        <f aca="false">F26+F29</f>
        <v>19908.4</v>
      </c>
    </row>
    <row r="26" customFormat="false" ht="45.75" hidden="false" customHeight="true" outlineLevel="0" collapsed="false">
      <c r="A26" s="43" t="s">
        <v>548</v>
      </c>
      <c r="B26" s="21" t="s">
        <v>549</v>
      </c>
      <c r="C26" s="24"/>
      <c r="D26" s="19" t="n">
        <f aca="false">D27</f>
        <v>150</v>
      </c>
      <c r="E26" s="19" t="n">
        <f aca="false">E27</f>
        <v>250</v>
      </c>
      <c r="F26" s="19" t="n">
        <f aca="false">F27</f>
        <v>250</v>
      </c>
    </row>
    <row r="27" customFormat="false" ht="37.5" hidden="false" customHeight="true" outlineLevel="0" collapsed="false">
      <c r="A27" s="23" t="s">
        <v>119</v>
      </c>
      <c r="B27" s="21" t="s">
        <v>549</v>
      </c>
      <c r="C27" s="18" t="s">
        <v>120</v>
      </c>
      <c r="D27" s="19" t="n">
        <f aca="false">D28</f>
        <v>150</v>
      </c>
      <c r="E27" s="19" t="n">
        <f aca="false">E28</f>
        <v>250</v>
      </c>
      <c r="F27" s="19" t="n">
        <f aca="false">F28</f>
        <v>250</v>
      </c>
    </row>
    <row r="28" customFormat="false" ht="15" hidden="false" customHeight="false" outlineLevel="0" collapsed="false">
      <c r="A28" s="23" t="s">
        <v>121</v>
      </c>
      <c r="B28" s="21" t="s">
        <v>549</v>
      </c>
      <c r="C28" s="18" t="s">
        <v>122</v>
      </c>
      <c r="D28" s="19" t="n">
        <f aca="false">Функциональная!F840</f>
        <v>150</v>
      </c>
      <c r="E28" s="19" t="n">
        <f aca="false">Функциональная!G840</f>
        <v>250</v>
      </c>
      <c r="F28" s="19" t="n">
        <f aca="false">Функциональная!H840</f>
        <v>250</v>
      </c>
    </row>
    <row r="29" customFormat="false" ht="30" hidden="false" customHeight="false" outlineLevel="0" collapsed="false">
      <c r="A29" s="43" t="s">
        <v>550</v>
      </c>
      <c r="B29" s="21" t="s">
        <v>551</v>
      </c>
      <c r="C29" s="24"/>
      <c r="D29" s="19" t="n">
        <f aca="false">D30</f>
        <v>19592.9</v>
      </c>
      <c r="E29" s="19" t="n">
        <f aca="false">E30</f>
        <v>19629.9</v>
      </c>
      <c r="F29" s="19" t="n">
        <f aca="false">F30</f>
        <v>19658.4</v>
      </c>
    </row>
    <row r="30" customFormat="false" ht="30" hidden="false" customHeight="false" outlineLevel="0" collapsed="false">
      <c r="A30" s="23" t="s">
        <v>119</v>
      </c>
      <c r="B30" s="21" t="s">
        <v>551</v>
      </c>
      <c r="C30" s="18" t="s">
        <v>120</v>
      </c>
      <c r="D30" s="19" t="n">
        <f aca="false">D31</f>
        <v>19592.9</v>
      </c>
      <c r="E30" s="19" t="n">
        <f aca="false">E31</f>
        <v>19629.9</v>
      </c>
      <c r="F30" s="19" t="n">
        <f aca="false">F31</f>
        <v>19658.4</v>
      </c>
    </row>
    <row r="31" customFormat="false" ht="15" hidden="false" customHeight="false" outlineLevel="0" collapsed="false">
      <c r="A31" s="23" t="s">
        <v>121</v>
      </c>
      <c r="B31" s="21" t="s">
        <v>551</v>
      </c>
      <c r="C31" s="18" t="s">
        <v>122</v>
      </c>
      <c r="D31" s="19" t="n">
        <f aca="false">Функциональная!F843</f>
        <v>19592.9</v>
      </c>
      <c r="E31" s="19" t="n">
        <f aca="false">Функциональная!G843</f>
        <v>19629.9</v>
      </c>
      <c r="F31" s="19" t="n">
        <f aca="false">Функциональная!H843</f>
        <v>19658.4</v>
      </c>
    </row>
    <row r="32" customFormat="false" ht="53.25" hidden="false" customHeight="true" outlineLevel="0" collapsed="false">
      <c r="A32" s="23" t="s">
        <v>552</v>
      </c>
      <c r="B32" s="21" t="s">
        <v>553</v>
      </c>
      <c r="C32" s="18"/>
      <c r="D32" s="19" t="n">
        <f aca="false">D33</f>
        <v>70587.8</v>
      </c>
      <c r="E32" s="19" t="n">
        <f aca="false">E33</f>
        <v>70817.8</v>
      </c>
      <c r="F32" s="19" t="n">
        <f aca="false">F33</f>
        <v>71102.8</v>
      </c>
    </row>
    <row r="33" customFormat="false" ht="36.75" hidden="false" customHeight="true" outlineLevel="0" collapsed="false">
      <c r="A33" s="20" t="s">
        <v>554</v>
      </c>
      <c r="B33" s="21" t="s">
        <v>555</v>
      </c>
      <c r="C33" s="18"/>
      <c r="D33" s="19" t="n">
        <f aca="false">D37+D34</f>
        <v>70587.8</v>
      </c>
      <c r="E33" s="19" t="n">
        <f aca="false">E37+E34</f>
        <v>70817.8</v>
      </c>
      <c r="F33" s="19" t="n">
        <f aca="false">F37+F34</f>
        <v>71102.8</v>
      </c>
    </row>
    <row r="34" customFormat="false" ht="15" hidden="false" customHeight="false" outlineLevel="0" collapsed="false">
      <c r="A34" s="20" t="s">
        <v>556</v>
      </c>
      <c r="B34" s="21" t="s">
        <v>557</v>
      </c>
      <c r="C34" s="18"/>
      <c r="D34" s="19" t="n">
        <f aca="false">D35</f>
        <v>1961.4</v>
      </c>
      <c r="E34" s="19" t="n">
        <f aca="false">E35</f>
        <v>500</v>
      </c>
      <c r="F34" s="19" t="n">
        <f aca="false">F35</f>
        <v>239.6</v>
      </c>
    </row>
    <row r="35" customFormat="false" ht="38.25" hidden="false" customHeight="true" outlineLevel="0" collapsed="false">
      <c r="A35" s="23" t="s">
        <v>119</v>
      </c>
      <c r="B35" s="21" t="s">
        <v>557</v>
      </c>
      <c r="C35" s="18" t="s">
        <v>120</v>
      </c>
      <c r="D35" s="19" t="n">
        <f aca="false">D36</f>
        <v>1961.4</v>
      </c>
      <c r="E35" s="19" t="n">
        <f aca="false">E36</f>
        <v>500</v>
      </c>
      <c r="F35" s="19" t="n">
        <f aca="false">F36</f>
        <v>239.6</v>
      </c>
    </row>
    <row r="36" customFormat="false" ht="15" hidden="false" customHeight="false" outlineLevel="0" collapsed="false">
      <c r="A36" s="23" t="s">
        <v>121</v>
      </c>
      <c r="B36" s="21" t="s">
        <v>557</v>
      </c>
      <c r="C36" s="18" t="s">
        <v>122</v>
      </c>
      <c r="D36" s="19" t="n">
        <f aca="false">Функциональная!F848</f>
        <v>1961.4</v>
      </c>
      <c r="E36" s="19" t="n">
        <f aca="false">Функциональная!G848</f>
        <v>500</v>
      </c>
      <c r="F36" s="19" t="n">
        <f aca="false">Функциональная!H848</f>
        <v>239.6</v>
      </c>
    </row>
    <row r="37" customFormat="false" ht="41.25" hidden="false" customHeight="true" outlineLevel="0" collapsed="false">
      <c r="A37" s="43" t="s">
        <v>558</v>
      </c>
      <c r="B37" s="21" t="s">
        <v>559</v>
      </c>
      <c r="C37" s="18"/>
      <c r="D37" s="19" t="n">
        <f aca="false">D38</f>
        <v>68626.4</v>
      </c>
      <c r="E37" s="19" t="n">
        <f aca="false">E38</f>
        <v>70317.8</v>
      </c>
      <c r="F37" s="19" t="n">
        <f aca="false">F38</f>
        <v>70863.2</v>
      </c>
    </row>
    <row r="38" customFormat="false" ht="30" hidden="false" customHeight="false" outlineLevel="0" collapsed="false">
      <c r="A38" s="23" t="s">
        <v>119</v>
      </c>
      <c r="B38" s="21" t="s">
        <v>559</v>
      </c>
      <c r="C38" s="18" t="s">
        <v>120</v>
      </c>
      <c r="D38" s="19" t="n">
        <f aca="false">D39</f>
        <v>68626.4</v>
      </c>
      <c r="E38" s="19" t="n">
        <f aca="false">E39</f>
        <v>70317.8</v>
      </c>
      <c r="F38" s="19" t="n">
        <f aca="false">F39</f>
        <v>70863.2</v>
      </c>
    </row>
    <row r="39" customFormat="false" ht="15" hidden="false" customHeight="false" outlineLevel="0" collapsed="false">
      <c r="A39" s="23" t="s">
        <v>121</v>
      </c>
      <c r="B39" s="21" t="s">
        <v>559</v>
      </c>
      <c r="C39" s="18" t="s">
        <v>122</v>
      </c>
      <c r="D39" s="19" t="n">
        <f aca="false">Функциональная!F851</f>
        <v>68626.4</v>
      </c>
      <c r="E39" s="19" t="n">
        <f aca="false">Функциональная!G851</f>
        <v>70317.8</v>
      </c>
      <c r="F39" s="19" t="n">
        <f aca="false">Функциональная!H851</f>
        <v>70863.2</v>
      </c>
    </row>
    <row r="40" customFormat="false" ht="45.75" hidden="false" customHeight="true" outlineLevel="0" collapsed="false">
      <c r="A40" s="20" t="s">
        <v>500</v>
      </c>
      <c r="B40" s="18" t="s">
        <v>501</v>
      </c>
      <c r="C40" s="18"/>
      <c r="D40" s="19" t="n">
        <f aca="false">D41</f>
        <v>9816</v>
      </c>
      <c r="E40" s="19" t="n">
        <f aca="false">E41</f>
        <v>0</v>
      </c>
      <c r="F40" s="19" t="n">
        <f aca="false">F41</f>
        <v>0</v>
      </c>
    </row>
    <row r="41" customFormat="false" ht="15" hidden="false" customHeight="false" outlineLevel="0" collapsed="false">
      <c r="A41" s="20" t="s">
        <v>502</v>
      </c>
      <c r="B41" s="18" t="s">
        <v>503</v>
      </c>
      <c r="C41" s="18"/>
      <c r="D41" s="41" t="n">
        <f aca="false">D42</f>
        <v>9816</v>
      </c>
      <c r="E41" s="41" t="n">
        <f aca="false">E42</f>
        <v>0</v>
      </c>
      <c r="F41" s="41" t="n">
        <f aca="false">F42</f>
        <v>0</v>
      </c>
    </row>
    <row r="42" customFormat="false" ht="74.25" hidden="false" customHeight="true" outlineLevel="0" collapsed="false">
      <c r="A42" s="20" t="s">
        <v>504</v>
      </c>
      <c r="B42" s="18" t="s">
        <v>505</v>
      </c>
      <c r="C42" s="18"/>
      <c r="D42" s="41" t="n">
        <f aca="false">D43</f>
        <v>9816</v>
      </c>
      <c r="E42" s="41" t="n">
        <f aca="false">E43</f>
        <v>0</v>
      </c>
      <c r="F42" s="41" t="n">
        <f aca="false">F43</f>
        <v>0</v>
      </c>
    </row>
    <row r="43" customFormat="false" ht="30" hidden="false" customHeight="false" outlineLevel="0" collapsed="false">
      <c r="A43" s="23" t="s">
        <v>119</v>
      </c>
      <c r="B43" s="18" t="s">
        <v>505</v>
      </c>
      <c r="C43" s="18" t="s">
        <v>120</v>
      </c>
      <c r="D43" s="41" t="n">
        <f aca="false">D44</f>
        <v>9816</v>
      </c>
      <c r="E43" s="41" t="n">
        <f aca="false">E44</f>
        <v>0</v>
      </c>
      <c r="F43" s="41" t="n">
        <f aca="false">F44</f>
        <v>0</v>
      </c>
    </row>
    <row r="44" customFormat="false" ht="15" hidden="false" customHeight="false" outlineLevel="0" collapsed="false">
      <c r="A44" s="23" t="s">
        <v>121</v>
      </c>
      <c r="B44" s="18" t="s">
        <v>505</v>
      </c>
      <c r="C44" s="18" t="s">
        <v>122</v>
      </c>
      <c r="D44" s="41" t="n">
        <f aca="false">Функциональная!F735</f>
        <v>9816</v>
      </c>
      <c r="E44" s="41" t="n">
        <f aca="false">Функциональная!G735</f>
        <v>0</v>
      </c>
      <c r="F44" s="41" t="n">
        <f aca="false">Функциональная!H735</f>
        <v>0</v>
      </c>
    </row>
    <row r="45" customFormat="false" ht="30" hidden="false" customHeight="false" outlineLevel="0" collapsed="false">
      <c r="A45" s="23" t="s">
        <v>506</v>
      </c>
      <c r="B45" s="18" t="s">
        <v>507</v>
      </c>
      <c r="C45" s="18"/>
      <c r="D45" s="19" t="n">
        <f aca="false">D46</f>
        <v>59804.4</v>
      </c>
      <c r="E45" s="19" t="n">
        <f aca="false">E46</f>
        <v>60604.4</v>
      </c>
      <c r="F45" s="19" t="n">
        <f aca="false">F46</f>
        <v>60600</v>
      </c>
    </row>
    <row r="46" customFormat="false" ht="39.75" hidden="false" customHeight="true" outlineLevel="0" collapsed="false">
      <c r="A46" s="23" t="s">
        <v>508</v>
      </c>
      <c r="B46" s="18" t="s">
        <v>509</v>
      </c>
      <c r="C46" s="18"/>
      <c r="D46" s="19" t="n">
        <f aca="false">D47</f>
        <v>59804.4</v>
      </c>
      <c r="E46" s="19" t="n">
        <f aca="false">E47</f>
        <v>60604.4</v>
      </c>
      <c r="F46" s="19" t="n">
        <f aca="false">F47</f>
        <v>60600</v>
      </c>
    </row>
    <row r="47" customFormat="false" ht="60.75" hidden="false" customHeight="true" outlineLevel="0" collapsed="false">
      <c r="A47" s="23" t="s">
        <v>510</v>
      </c>
      <c r="B47" s="18" t="s">
        <v>511</v>
      </c>
      <c r="C47" s="18"/>
      <c r="D47" s="19" t="n">
        <f aca="false">D48</f>
        <v>59804.4</v>
      </c>
      <c r="E47" s="19" t="n">
        <f aca="false">E48</f>
        <v>60604.4</v>
      </c>
      <c r="F47" s="19" t="n">
        <f aca="false">F48</f>
        <v>60600</v>
      </c>
    </row>
    <row r="48" customFormat="false" ht="44.25" hidden="false" customHeight="true" outlineLevel="0" collapsed="false">
      <c r="A48" s="23" t="s">
        <v>119</v>
      </c>
      <c r="B48" s="18" t="s">
        <v>511</v>
      </c>
      <c r="C48" s="18" t="s">
        <v>120</v>
      </c>
      <c r="D48" s="19" t="n">
        <f aca="false">D49</f>
        <v>59804.4</v>
      </c>
      <c r="E48" s="19" t="n">
        <f aca="false">E49</f>
        <v>60604.4</v>
      </c>
      <c r="F48" s="19" t="n">
        <f aca="false">F49</f>
        <v>60600</v>
      </c>
    </row>
    <row r="49" customFormat="false" ht="27" hidden="false" customHeight="true" outlineLevel="0" collapsed="false">
      <c r="A49" s="23" t="s">
        <v>121</v>
      </c>
      <c r="B49" s="18" t="s">
        <v>511</v>
      </c>
      <c r="C49" s="18" t="s">
        <v>122</v>
      </c>
      <c r="D49" s="19" t="n">
        <f aca="false">Функциональная!F740</f>
        <v>59804.4</v>
      </c>
      <c r="E49" s="19" t="n">
        <f aca="false">Функциональная!G740</f>
        <v>60604.4</v>
      </c>
      <c r="F49" s="19" t="n">
        <f aca="false">Функциональная!H740</f>
        <v>60600</v>
      </c>
    </row>
    <row r="50" customFormat="false" ht="28.5" hidden="false" customHeight="true" outlineLevel="0" collapsed="false">
      <c r="A50" s="20" t="s">
        <v>90</v>
      </c>
      <c r="B50" s="21" t="s">
        <v>91</v>
      </c>
      <c r="C50" s="19"/>
      <c r="D50" s="19" t="n">
        <f aca="false">D51</f>
        <v>1629</v>
      </c>
      <c r="E50" s="19" t="n">
        <f aca="false">E51</f>
        <v>1619</v>
      </c>
      <c r="F50" s="19" t="n">
        <f aca="false">F51</f>
        <v>1620</v>
      </c>
    </row>
    <row r="51" customFormat="false" ht="65.25" hidden="false" customHeight="true" outlineLevel="0" collapsed="false">
      <c r="A51" s="29" t="s">
        <v>92</v>
      </c>
      <c r="B51" s="21" t="s">
        <v>93</v>
      </c>
      <c r="C51" s="24"/>
      <c r="D51" s="19" t="n">
        <f aca="false">D52</f>
        <v>1629</v>
      </c>
      <c r="E51" s="19" t="n">
        <f aca="false">E52</f>
        <v>1619</v>
      </c>
      <c r="F51" s="19" t="n">
        <f aca="false">F52</f>
        <v>1620</v>
      </c>
    </row>
    <row r="52" customFormat="false" ht="67.5" hidden="false" customHeight="true" outlineLevel="0" collapsed="false">
      <c r="A52" s="29" t="s">
        <v>94</v>
      </c>
      <c r="B52" s="21" t="s">
        <v>95</v>
      </c>
      <c r="C52" s="24"/>
      <c r="D52" s="19" t="n">
        <f aca="false">D53+D55</f>
        <v>1629</v>
      </c>
      <c r="E52" s="19" t="n">
        <f aca="false">E53+E55</f>
        <v>1619</v>
      </c>
      <c r="F52" s="19" t="n">
        <f aca="false">F53+F55</f>
        <v>1620</v>
      </c>
    </row>
    <row r="53" customFormat="false" ht="69.75" hidden="false" customHeight="true" outlineLevel="0" collapsed="false">
      <c r="A53" s="23" t="s">
        <v>22</v>
      </c>
      <c r="B53" s="21" t="s">
        <v>95</v>
      </c>
      <c r="C53" s="18" t="s">
        <v>23</v>
      </c>
      <c r="D53" s="19" t="n">
        <f aca="false">D54</f>
        <v>1418.4</v>
      </c>
      <c r="E53" s="19" t="n">
        <f aca="false">E54</f>
        <v>1418.4</v>
      </c>
      <c r="F53" s="19" t="n">
        <f aca="false">F54</f>
        <v>1418.4</v>
      </c>
    </row>
    <row r="54" customFormat="false" ht="30" hidden="false" customHeight="false" outlineLevel="0" collapsed="false">
      <c r="A54" s="23" t="s">
        <v>24</v>
      </c>
      <c r="B54" s="21" t="s">
        <v>95</v>
      </c>
      <c r="C54" s="18" t="s">
        <v>25</v>
      </c>
      <c r="D54" s="19" t="n">
        <f aca="false">Функциональная!F104</f>
        <v>1418.4</v>
      </c>
      <c r="E54" s="19" t="n">
        <f aca="false">Функциональная!G104</f>
        <v>1418.4</v>
      </c>
      <c r="F54" s="19" t="n">
        <f aca="false">Функциональная!H104</f>
        <v>1418.4</v>
      </c>
    </row>
    <row r="55" customFormat="false" ht="30" hidden="false" customHeight="false" outlineLevel="0" collapsed="false">
      <c r="A55" s="23" t="s">
        <v>30</v>
      </c>
      <c r="B55" s="21" t="s">
        <v>95</v>
      </c>
      <c r="C55" s="18" t="s">
        <v>31</v>
      </c>
      <c r="D55" s="19" t="n">
        <f aca="false">D56</f>
        <v>210.6</v>
      </c>
      <c r="E55" s="19" t="n">
        <f aca="false">E56</f>
        <v>200.6</v>
      </c>
      <c r="F55" s="19" t="n">
        <f aca="false">F56</f>
        <v>201.6</v>
      </c>
    </row>
    <row r="56" customFormat="false" ht="30" hidden="false" customHeight="false" outlineLevel="0" collapsed="false">
      <c r="A56" s="23" t="s">
        <v>32</v>
      </c>
      <c r="B56" s="21" t="s">
        <v>95</v>
      </c>
      <c r="C56" s="18" t="s">
        <v>33</v>
      </c>
      <c r="D56" s="19" t="n">
        <f aca="false">Функциональная!F106</f>
        <v>210.6</v>
      </c>
      <c r="E56" s="19" t="n">
        <f aca="false">Функциональная!G106</f>
        <v>200.6</v>
      </c>
      <c r="F56" s="19" t="n">
        <f aca="false">Функциональная!H106</f>
        <v>201.6</v>
      </c>
    </row>
    <row r="57" customFormat="false" ht="15" hidden="false" customHeight="false" outlineLevel="0" collapsed="false">
      <c r="A57" s="20" t="s">
        <v>560</v>
      </c>
      <c r="B57" s="21" t="s">
        <v>561</v>
      </c>
      <c r="C57" s="24"/>
      <c r="D57" s="19" t="n">
        <f aca="false">D58</f>
        <v>500</v>
      </c>
      <c r="E57" s="19" t="n">
        <f aca="false">E58</f>
        <v>500</v>
      </c>
      <c r="F57" s="19" t="n">
        <f aca="false">F58</f>
        <v>500</v>
      </c>
    </row>
    <row r="58" customFormat="false" ht="30" hidden="false" customHeight="false" outlineLevel="0" collapsed="false">
      <c r="A58" s="20" t="s">
        <v>562</v>
      </c>
      <c r="B58" s="21" t="s">
        <v>563</v>
      </c>
      <c r="C58" s="24"/>
      <c r="D58" s="19" t="n">
        <f aca="false">D59</f>
        <v>500</v>
      </c>
      <c r="E58" s="19" t="n">
        <f aca="false">E59</f>
        <v>500</v>
      </c>
      <c r="F58" s="19" t="n">
        <f aca="false">F59</f>
        <v>500</v>
      </c>
    </row>
    <row r="59" customFormat="false" ht="15" hidden="false" customHeight="false" outlineLevel="0" collapsed="false">
      <c r="A59" s="44" t="s">
        <v>564</v>
      </c>
      <c r="B59" s="21" t="s">
        <v>565</v>
      </c>
      <c r="C59" s="18"/>
      <c r="D59" s="19" t="n">
        <f aca="false">D60</f>
        <v>500</v>
      </c>
      <c r="E59" s="19" t="n">
        <f aca="false">E60</f>
        <v>500</v>
      </c>
      <c r="F59" s="19" t="n">
        <f aca="false">F60</f>
        <v>500</v>
      </c>
    </row>
    <row r="60" customFormat="false" ht="30" hidden="false" customHeight="false" outlineLevel="0" collapsed="false">
      <c r="A60" s="23" t="s">
        <v>119</v>
      </c>
      <c r="B60" s="21" t="s">
        <v>565</v>
      </c>
      <c r="C60" s="18" t="n">
        <v>600</v>
      </c>
      <c r="D60" s="19" t="n">
        <f aca="false">D61</f>
        <v>500</v>
      </c>
      <c r="E60" s="19" t="n">
        <f aca="false">E61</f>
        <v>500</v>
      </c>
      <c r="F60" s="19" t="n">
        <f aca="false">F61</f>
        <v>500</v>
      </c>
    </row>
    <row r="61" customFormat="false" ht="15" hidden="false" customHeight="false" outlineLevel="0" collapsed="false">
      <c r="A61" s="23" t="s">
        <v>121</v>
      </c>
      <c r="B61" s="21" t="s">
        <v>565</v>
      </c>
      <c r="C61" s="18" t="n">
        <v>610</v>
      </c>
      <c r="D61" s="19" t="n">
        <f aca="false">Функциональная!F856</f>
        <v>500</v>
      </c>
      <c r="E61" s="19" t="n">
        <f aca="false">Функциональная!G856</f>
        <v>500</v>
      </c>
      <c r="F61" s="19" t="n">
        <f aca="false">Функциональная!H856</f>
        <v>500</v>
      </c>
    </row>
    <row r="62" customFormat="false" ht="15.6" hidden="false" customHeight="false" outlineLevel="0" collapsed="false">
      <c r="A62" s="63" t="s">
        <v>96</v>
      </c>
      <c r="B62" s="64" t="s">
        <v>97</v>
      </c>
      <c r="C62" s="62"/>
      <c r="D62" s="49" t="n">
        <f aca="false">D63+D93+D131+D144</f>
        <v>1166261.5</v>
      </c>
      <c r="E62" s="49" t="n">
        <f aca="false">E63+E93+E131+E144</f>
        <v>1152486.9</v>
      </c>
      <c r="F62" s="49" t="n">
        <f aca="false">F63+F93+F131+F144</f>
        <v>1259341.2</v>
      </c>
    </row>
    <row r="63" customFormat="false" ht="15" hidden="false" customHeight="false" outlineLevel="0" collapsed="false">
      <c r="A63" s="20" t="s">
        <v>98</v>
      </c>
      <c r="B63" s="21" t="s">
        <v>99</v>
      </c>
      <c r="C63" s="24"/>
      <c r="D63" s="30" t="n">
        <f aca="false">D64+D76</f>
        <v>502724.4</v>
      </c>
      <c r="E63" s="30" t="n">
        <f aca="false">E64+E76</f>
        <v>507279</v>
      </c>
      <c r="F63" s="30" t="n">
        <f aca="false">F64+F76</f>
        <v>612334</v>
      </c>
    </row>
    <row r="64" customFormat="false" ht="30" hidden="false" customHeight="false" outlineLevel="0" collapsed="false">
      <c r="A64" s="20" t="s">
        <v>665</v>
      </c>
      <c r="B64" s="21" t="s">
        <v>666</v>
      </c>
      <c r="C64" s="24"/>
      <c r="D64" s="30" t="n">
        <f aca="false">D73+D65+D68</f>
        <v>10710</v>
      </c>
      <c r="E64" s="30" t="n">
        <f aca="false">E73+E65+E68</f>
        <v>50</v>
      </c>
      <c r="F64" s="30" t="n">
        <f aca="false">F73+F65+F68</f>
        <v>104050</v>
      </c>
    </row>
    <row r="65" customFormat="false" ht="60" hidden="false" customHeight="false" outlineLevel="0" collapsed="false">
      <c r="A65" s="29" t="s">
        <v>667</v>
      </c>
      <c r="B65" s="21" t="s">
        <v>668</v>
      </c>
      <c r="C65" s="24"/>
      <c r="D65" s="30" t="n">
        <f aca="false">D66</f>
        <v>50</v>
      </c>
      <c r="E65" s="30" t="n">
        <f aca="false">E66</f>
        <v>50</v>
      </c>
      <c r="F65" s="30" t="n">
        <f aca="false">F66</f>
        <v>50</v>
      </c>
    </row>
    <row r="66" customFormat="false" ht="30" hidden="false" customHeight="false" outlineLevel="0" collapsed="false">
      <c r="A66" s="23" t="s">
        <v>119</v>
      </c>
      <c r="B66" s="21" t="s">
        <v>668</v>
      </c>
      <c r="C66" s="18" t="s">
        <v>120</v>
      </c>
      <c r="D66" s="30" t="n">
        <f aca="false">D67</f>
        <v>50</v>
      </c>
      <c r="E66" s="30" t="n">
        <f aca="false">E67</f>
        <v>50</v>
      </c>
      <c r="F66" s="30" t="n">
        <f aca="false">F67</f>
        <v>50</v>
      </c>
    </row>
    <row r="67" customFormat="false" ht="15" hidden="false" customHeight="false" outlineLevel="0" collapsed="false">
      <c r="A67" s="23" t="s">
        <v>121</v>
      </c>
      <c r="B67" s="21" t="s">
        <v>668</v>
      </c>
      <c r="C67" s="18" t="s">
        <v>122</v>
      </c>
      <c r="D67" s="30" t="n">
        <f aca="false">Функциональная!F594</f>
        <v>50</v>
      </c>
      <c r="E67" s="30" t="n">
        <f aca="false">Функциональная!G594</f>
        <v>50</v>
      </c>
      <c r="F67" s="30" t="n">
        <f aca="false">Функциональная!H594</f>
        <v>50</v>
      </c>
    </row>
    <row r="68" customFormat="false" ht="45" hidden="false" customHeight="false" outlineLevel="0" collapsed="false">
      <c r="A68" s="23" t="s">
        <v>669</v>
      </c>
      <c r="B68" s="21" t="s">
        <v>670</v>
      </c>
      <c r="C68" s="18"/>
      <c r="D68" s="30" t="n">
        <f aca="false">D69+D71</f>
        <v>10660</v>
      </c>
      <c r="E68" s="30" t="n">
        <f aca="false">E69+E71</f>
        <v>0</v>
      </c>
      <c r="F68" s="30" t="n">
        <f aca="false">F69+F71</f>
        <v>0</v>
      </c>
    </row>
    <row r="69" customFormat="false" ht="30" hidden="false" customHeight="false" outlineLevel="0" collapsed="false">
      <c r="A69" s="23" t="s">
        <v>30</v>
      </c>
      <c r="B69" s="21" t="s">
        <v>670</v>
      </c>
      <c r="C69" s="18" t="s">
        <v>31</v>
      </c>
      <c r="D69" s="30" t="n">
        <f aca="false">D70</f>
        <v>3960</v>
      </c>
      <c r="E69" s="30" t="n">
        <f aca="false">E70</f>
        <v>0</v>
      </c>
      <c r="F69" s="30" t="n">
        <f aca="false">F70</f>
        <v>0</v>
      </c>
    </row>
    <row r="70" customFormat="false" ht="30" hidden="false" customHeight="false" outlineLevel="0" collapsed="false">
      <c r="A70" s="23" t="s">
        <v>32</v>
      </c>
      <c r="B70" s="21" t="s">
        <v>670</v>
      </c>
      <c r="C70" s="18" t="s">
        <v>33</v>
      </c>
      <c r="D70" s="30" t="n">
        <f aca="false">Ведомственная!G828</f>
        <v>3960</v>
      </c>
      <c r="E70" s="30" t="n">
        <f aca="false">Ведомственная!H828</f>
        <v>0</v>
      </c>
      <c r="F70" s="30" t="n">
        <f aca="false">Ведомственная!I828</f>
        <v>0</v>
      </c>
    </row>
    <row r="71" customFormat="false" ht="30" hidden="false" customHeight="false" outlineLevel="0" collapsed="false">
      <c r="A71" s="23" t="s">
        <v>119</v>
      </c>
      <c r="B71" s="21" t="s">
        <v>670</v>
      </c>
      <c r="C71" s="18" t="s">
        <v>120</v>
      </c>
      <c r="D71" s="30" t="n">
        <f aca="false">D72</f>
        <v>6700</v>
      </c>
      <c r="E71" s="30" t="n">
        <f aca="false">E72</f>
        <v>0</v>
      </c>
      <c r="F71" s="30" t="n">
        <f aca="false">F72</f>
        <v>0</v>
      </c>
    </row>
    <row r="72" customFormat="false" ht="15" hidden="false" customHeight="false" outlineLevel="0" collapsed="false">
      <c r="A72" s="23" t="s">
        <v>121</v>
      </c>
      <c r="B72" s="21" t="s">
        <v>670</v>
      </c>
      <c r="C72" s="18" t="s">
        <v>122</v>
      </c>
      <c r="D72" s="30" t="n">
        <f aca="false">Функциональная!F599</f>
        <v>6700</v>
      </c>
      <c r="E72" s="30" t="n">
        <f aca="false">Функциональная!G599</f>
        <v>0</v>
      </c>
      <c r="F72" s="30" t="n">
        <f aca="false">Функциональная!H599</f>
        <v>0</v>
      </c>
    </row>
    <row r="73" customFormat="false" ht="30" hidden="false" customHeight="false" outlineLevel="0" collapsed="false">
      <c r="A73" s="20" t="s">
        <v>671</v>
      </c>
      <c r="B73" s="21" t="s">
        <v>672</v>
      </c>
      <c r="C73" s="18"/>
      <c r="D73" s="30" t="n">
        <f aca="false">D74</f>
        <v>0</v>
      </c>
      <c r="E73" s="30" t="n">
        <f aca="false">E74</f>
        <v>0</v>
      </c>
      <c r="F73" s="30" t="n">
        <f aca="false">F74</f>
        <v>104000</v>
      </c>
    </row>
    <row r="74" customFormat="false" ht="30" hidden="false" customHeight="false" outlineLevel="0" collapsed="false">
      <c r="A74" s="23" t="s">
        <v>119</v>
      </c>
      <c r="B74" s="21" t="s">
        <v>672</v>
      </c>
      <c r="C74" s="18" t="s">
        <v>120</v>
      </c>
      <c r="D74" s="30" t="n">
        <f aca="false">D75</f>
        <v>0</v>
      </c>
      <c r="E74" s="30" t="n">
        <f aca="false">E75</f>
        <v>0</v>
      </c>
      <c r="F74" s="30" t="n">
        <f aca="false">F75</f>
        <v>104000</v>
      </c>
    </row>
    <row r="75" customFormat="false" ht="15" hidden="false" customHeight="false" outlineLevel="0" collapsed="false">
      <c r="A75" s="23" t="s">
        <v>121</v>
      </c>
      <c r="B75" s="21" t="s">
        <v>672</v>
      </c>
      <c r="C75" s="18" t="s">
        <v>122</v>
      </c>
      <c r="D75" s="30" t="n">
        <f aca="false">Функциональная!F602</f>
        <v>0</v>
      </c>
      <c r="E75" s="30" t="n">
        <f aca="false">Функциональная!G602</f>
        <v>0</v>
      </c>
      <c r="F75" s="30" t="n">
        <f aca="false">Функциональная!H602</f>
        <v>104000</v>
      </c>
    </row>
    <row r="76" customFormat="false" ht="45" hidden="false" customHeight="false" outlineLevel="0" collapsed="false">
      <c r="A76" s="20" t="s">
        <v>100</v>
      </c>
      <c r="B76" s="21" t="s">
        <v>101</v>
      </c>
      <c r="C76" s="24"/>
      <c r="D76" s="30" t="n">
        <f aca="false">D77+D80+D83+D86</f>
        <v>492014.4</v>
      </c>
      <c r="E76" s="30" t="n">
        <f aca="false">E77+E80+E83+E86</f>
        <v>507229</v>
      </c>
      <c r="F76" s="30" t="n">
        <f aca="false">F77+F80+F83+F86</f>
        <v>508284</v>
      </c>
    </row>
    <row r="77" customFormat="false" ht="30" hidden="false" customHeight="false" outlineLevel="0" collapsed="false">
      <c r="A77" s="37" t="s">
        <v>673</v>
      </c>
      <c r="B77" s="21" t="s">
        <v>674</v>
      </c>
      <c r="C77" s="18"/>
      <c r="D77" s="30" t="n">
        <f aca="false">D78</f>
        <v>137384.4</v>
      </c>
      <c r="E77" s="30" t="n">
        <f aca="false">E78</f>
        <v>136222</v>
      </c>
      <c r="F77" s="30" t="n">
        <f aca="false">F78</f>
        <v>137277</v>
      </c>
    </row>
    <row r="78" customFormat="false" ht="30" hidden="false" customHeight="false" outlineLevel="0" collapsed="false">
      <c r="A78" s="23" t="s">
        <v>119</v>
      </c>
      <c r="B78" s="21" t="s">
        <v>674</v>
      </c>
      <c r="C78" s="18" t="s">
        <v>120</v>
      </c>
      <c r="D78" s="30" t="n">
        <f aca="false">D79</f>
        <v>137384.4</v>
      </c>
      <c r="E78" s="30" t="n">
        <f aca="false">E79</f>
        <v>136222</v>
      </c>
      <c r="F78" s="30" t="n">
        <f aca="false">F79</f>
        <v>137277</v>
      </c>
    </row>
    <row r="79" customFormat="false" ht="15" hidden="false" customHeight="false" outlineLevel="0" collapsed="false">
      <c r="A79" s="23" t="s">
        <v>121</v>
      </c>
      <c r="B79" s="21" t="s">
        <v>674</v>
      </c>
      <c r="C79" s="18" t="s">
        <v>122</v>
      </c>
      <c r="D79" s="30" t="n">
        <f aca="false">Функциональная!F606</f>
        <v>137384.4</v>
      </c>
      <c r="E79" s="30" t="n">
        <f aca="false">Функциональная!G606</f>
        <v>136222</v>
      </c>
      <c r="F79" s="30" t="n">
        <f aca="false">Функциональная!H606</f>
        <v>137277</v>
      </c>
    </row>
    <row r="80" customFormat="false" ht="105" hidden="false" customHeight="false" outlineLevel="0" collapsed="false">
      <c r="A80" s="29" t="s">
        <v>675</v>
      </c>
      <c r="B80" s="21" t="s">
        <v>676</v>
      </c>
      <c r="C80" s="18"/>
      <c r="D80" s="30" t="n">
        <f aca="false">D81</f>
        <v>332185</v>
      </c>
      <c r="E80" s="30" t="n">
        <f aca="false">E81</f>
        <v>348562</v>
      </c>
      <c r="F80" s="30" t="n">
        <f aca="false">F81</f>
        <v>348562</v>
      </c>
    </row>
    <row r="81" customFormat="false" ht="30" hidden="false" customHeight="false" outlineLevel="0" collapsed="false">
      <c r="A81" s="23" t="s">
        <v>119</v>
      </c>
      <c r="B81" s="21" t="s">
        <v>676</v>
      </c>
      <c r="C81" s="18" t="s">
        <v>120</v>
      </c>
      <c r="D81" s="30" t="n">
        <f aca="false">D82</f>
        <v>332185</v>
      </c>
      <c r="E81" s="30" t="n">
        <f aca="false">E82</f>
        <v>348562</v>
      </c>
      <c r="F81" s="30" t="n">
        <f aca="false">F82</f>
        <v>348562</v>
      </c>
    </row>
    <row r="82" customFormat="false" ht="15" hidden="false" customHeight="false" outlineLevel="0" collapsed="false">
      <c r="A82" s="23" t="s">
        <v>121</v>
      </c>
      <c r="B82" s="21" t="s">
        <v>676</v>
      </c>
      <c r="C82" s="18" t="s">
        <v>122</v>
      </c>
      <c r="D82" s="30" t="n">
        <f aca="false">Функциональная!F609</f>
        <v>332185</v>
      </c>
      <c r="E82" s="30" t="n">
        <f aca="false">Функциональная!G609</f>
        <v>348562</v>
      </c>
      <c r="F82" s="30" t="n">
        <f aca="false">Функциональная!H609</f>
        <v>348562</v>
      </c>
    </row>
    <row r="83" customFormat="false" ht="90" hidden="false" customHeight="false" outlineLevel="0" collapsed="false">
      <c r="A83" s="29" t="s">
        <v>677</v>
      </c>
      <c r="B83" s="21" t="s">
        <v>678</v>
      </c>
      <c r="C83" s="24"/>
      <c r="D83" s="30" t="n">
        <f aca="false">D84</f>
        <v>3794</v>
      </c>
      <c r="E83" s="30" t="n">
        <f aca="false">E84</f>
        <v>3794</v>
      </c>
      <c r="F83" s="30" t="n">
        <f aca="false">F84</f>
        <v>3794</v>
      </c>
    </row>
    <row r="84" customFormat="false" ht="30" hidden="false" customHeight="false" outlineLevel="0" collapsed="false">
      <c r="A84" s="23" t="s">
        <v>119</v>
      </c>
      <c r="B84" s="21" t="s">
        <v>678</v>
      </c>
      <c r="C84" s="18" t="s">
        <v>120</v>
      </c>
      <c r="D84" s="30" t="n">
        <f aca="false">D85</f>
        <v>3794</v>
      </c>
      <c r="E84" s="30" t="n">
        <f aca="false">E85</f>
        <v>3794</v>
      </c>
      <c r="F84" s="30" t="n">
        <f aca="false">F85</f>
        <v>3794</v>
      </c>
    </row>
    <row r="85" customFormat="false" ht="30" hidden="false" customHeight="false" outlineLevel="0" collapsed="false">
      <c r="A85" s="23" t="s">
        <v>679</v>
      </c>
      <c r="B85" s="21" t="s">
        <v>678</v>
      </c>
      <c r="C85" s="18" t="s">
        <v>680</v>
      </c>
      <c r="D85" s="30" t="n">
        <f aca="false">Функциональная!F612</f>
        <v>3794</v>
      </c>
      <c r="E85" s="30" t="n">
        <f aca="false">Функциональная!G612</f>
        <v>3794</v>
      </c>
      <c r="F85" s="30" t="n">
        <f aca="false">Функциональная!H612</f>
        <v>3794</v>
      </c>
    </row>
    <row r="86" customFormat="false" ht="60" hidden="false" customHeight="false" outlineLevel="0" collapsed="false">
      <c r="A86" s="29" t="s">
        <v>102</v>
      </c>
      <c r="B86" s="21" t="s">
        <v>103</v>
      </c>
      <c r="C86" s="24"/>
      <c r="D86" s="30" t="n">
        <f aca="false">D87+D89+D91</f>
        <v>18651</v>
      </c>
      <c r="E86" s="30" t="n">
        <f aca="false">E87+E89+E91</f>
        <v>18651</v>
      </c>
      <c r="F86" s="30" t="n">
        <f aca="false">F87+F89+F91</f>
        <v>18651</v>
      </c>
    </row>
    <row r="87" customFormat="false" ht="60" hidden="false" customHeight="false" outlineLevel="0" collapsed="false">
      <c r="A87" s="23" t="s">
        <v>22</v>
      </c>
      <c r="B87" s="21" t="s">
        <v>103</v>
      </c>
      <c r="C87" s="18" t="s">
        <v>23</v>
      </c>
      <c r="D87" s="30" t="n">
        <f aca="false">D88</f>
        <v>879</v>
      </c>
      <c r="E87" s="30" t="n">
        <f aca="false">E88</f>
        <v>879</v>
      </c>
      <c r="F87" s="30" t="n">
        <f aca="false">F88</f>
        <v>879</v>
      </c>
    </row>
    <row r="88" customFormat="false" ht="15" hidden="false" customHeight="false" outlineLevel="0" collapsed="false">
      <c r="A88" s="25" t="s">
        <v>104</v>
      </c>
      <c r="B88" s="21" t="s">
        <v>103</v>
      </c>
      <c r="C88" s="18" t="s">
        <v>13</v>
      </c>
      <c r="D88" s="30" t="n">
        <f aca="false">Функциональная!F112</f>
        <v>879</v>
      </c>
      <c r="E88" s="30" t="n">
        <f aca="false">Функциональная!G112</f>
        <v>879</v>
      </c>
      <c r="F88" s="30" t="n">
        <f aca="false">Функциональная!H112</f>
        <v>879</v>
      </c>
    </row>
    <row r="89" customFormat="false" ht="30" hidden="false" customHeight="false" outlineLevel="0" collapsed="false">
      <c r="A89" s="23" t="s">
        <v>30</v>
      </c>
      <c r="B89" s="21" t="s">
        <v>103</v>
      </c>
      <c r="C89" s="18" t="s">
        <v>31</v>
      </c>
      <c r="D89" s="19" t="n">
        <f aca="false">D90</f>
        <v>176</v>
      </c>
      <c r="E89" s="19" t="n">
        <f aca="false">E90</f>
        <v>176</v>
      </c>
      <c r="F89" s="19" t="n">
        <f aca="false">F90</f>
        <v>176</v>
      </c>
    </row>
    <row r="90" customFormat="false" ht="30" hidden="false" customHeight="false" outlineLevel="0" collapsed="false">
      <c r="A90" s="23" t="s">
        <v>32</v>
      </c>
      <c r="B90" s="21" t="s">
        <v>103</v>
      </c>
      <c r="C90" s="18" t="s">
        <v>33</v>
      </c>
      <c r="D90" s="19" t="n">
        <f aca="false">Функциональная!F942</f>
        <v>176</v>
      </c>
      <c r="E90" s="19" t="n">
        <f aca="false">Функциональная!G942</f>
        <v>176</v>
      </c>
      <c r="F90" s="19" t="n">
        <f aca="false">Функциональная!H942</f>
        <v>176</v>
      </c>
    </row>
    <row r="91" customFormat="false" ht="15" hidden="false" customHeight="false" outlineLevel="0" collapsed="false">
      <c r="A91" s="25" t="s">
        <v>150</v>
      </c>
      <c r="B91" s="21" t="s">
        <v>103</v>
      </c>
      <c r="C91" s="18" t="s">
        <v>151</v>
      </c>
      <c r="D91" s="19" t="n">
        <f aca="false">D92</f>
        <v>17596</v>
      </c>
      <c r="E91" s="19" t="n">
        <f aca="false">E92</f>
        <v>17596</v>
      </c>
      <c r="F91" s="19" t="n">
        <f aca="false">F92</f>
        <v>17596</v>
      </c>
    </row>
    <row r="92" customFormat="false" ht="30" hidden="false" customHeight="false" outlineLevel="0" collapsed="false">
      <c r="A92" s="28" t="s">
        <v>152</v>
      </c>
      <c r="B92" s="21" t="s">
        <v>103</v>
      </c>
      <c r="C92" s="18" t="s">
        <v>153</v>
      </c>
      <c r="D92" s="19" t="n">
        <f aca="false">Функциональная!F944</f>
        <v>17596</v>
      </c>
      <c r="E92" s="19" t="n">
        <f aca="false">Функциональная!G944</f>
        <v>17596</v>
      </c>
      <c r="F92" s="19" t="n">
        <f aca="false">Функциональная!H944</f>
        <v>17596</v>
      </c>
    </row>
    <row r="93" customFormat="false" ht="15" hidden="false" customHeight="false" outlineLevel="0" collapsed="false">
      <c r="A93" s="20" t="s">
        <v>105</v>
      </c>
      <c r="B93" s="21" t="s">
        <v>106</v>
      </c>
      <c r="C93" s="24"/>
      <c r="D93" s="19" t="n">
        <f aca="false">D94+D107+D127</f>
        <v>598371.3</v>
      </c>
      <c r="E93" s="19" t="n">
        <f aca="false">E94+E107+E127</f>
        <v>579558.9</v>
      </c>
      <c r="F93" s="19" t="n">
        <f aca="false">F94+F107+F127</f>
        <v>580228.9</v>
      </c>
    </row>
    <row r="94" customFormat="false" ht="30" hidden="false" customHeight="false" outlineLevel="0" collapsed="false">
      <c r="A94" s="20" t="s">
        <v>681</v>
      </c>
      <c r="B94" s="21" t="s">
        <v>682</v>
      </c>
      <c r="C94" s="24"/>
      <c r="D94" s="19" t="n">
        <f aca="false">D95+D101+D98+D104</f>
        <v>513233.9</v>
      </c>
      <c r="E94" s="19" t="n">
        <f aca="false">E95+E101+E98+E104</f>
        <v>500029</v>
      </c>
      <c r="F94" s="19" t="n">
        <f aca="false">F95+F101+F98+F104</f>
        <v>501229</v>
      </c>
    </row>
    <row r="95" customFormat="false" ht="30" hidden="false" customHeight="false" outlineLevel="0" collapsed="false">
      <c r="A95" s="20" t="s">
        <v>683</v>
      </c>
      <c r="B95" s="21" t="s">
        <v>684</v>
      </c>
      <c r="C95" s="18"/>
      <c r="D95" s="19" t="n">
        <f aca="false">D96</f>
        <v>57920.2</v>
      </c>
      <c r="E95" s="19" t="n">
        <f aca="false">E96</f>
        <v>53800</v>
      </c>
      <c r="F95" s="19" t="n">
        <f aca="false">F96</f>
        <v>55000</v>
      </c>
    </row>
    <row r="96" customFormat="false" ht="30" hidden="false" customHeight="false" outlineLevel="0" collapsed="false">
      <c r="A96" s="23" t="s">
        <v>119</v>
      </c>
      <c r="B96" s="21" t="s">
        <v>684</v>
      </c>
      <c r="C96" s="18" t="s">
        <v>120</v>
      </c>
      <c r="D96" s="19" t="n">
        <f aca="false">D97</f>
        <v>57920.2</v>
      </c>
      <c r="E96" s="19" t="n">
        <f aca="false">E97</f>
        <v>53800</v>
      </c>
      <c r="F96" s="19" t="n">
        <f aca="false">F97</f>
        <v>55000</v>
      </c>
    </row>
    <row r="97" customFormat="false" ht="15" hidden="false" customHeight="false" outlineLevel="0" collapsed="false">
      <c r="A97" s="23" t="s">
        <v>121</v>
      </c>
      <c r="B97" s="21" t="s">
        <v>684</v>
      </c>
      <c r="C97" s="18" t="s">
        <v>122</v>
      </c>
      <c r="D97" s="19" t="n">
        <f aca="false">Функциональная!F644</f>
        <v>57920.2</v>
      </c>
      <c r="E97" s="19" t="n">
        <f aca="false">Функциональная!G644</f>
        <v>53800</v>
      </c>
      <c r="F97" s="19" t="n">
        <f aca="false">Функциональная!H644</f>
        <v>55000</v>
      </c>
    </row>
    <row r="98" customFormat="false" ht="165" hidden="false" customHeight="false" outlineLevel="0" collapsed="false">
      <c r="A98" s="23" t="s">
        <v>685</v>
      </c>
      <c r="B98" s="21" t="s">
        <v>686</v>
      </c>
      <c r="C98" s="18"/>
      <c r="D98" s="19" t="n">
        <f aca="false">D99</f>
        <v>19842</v>
      </c>
      <c r="E98" s="19" t="n">
        <f aca="false">E99</f>
        <v>19842</v>
      </c>
      <c r="F98" s="19" t="n">
        <f aca="false">F99</f>
        <v>19842</v>
      </c>
    </row>
    <row r="99" customFormat="false" ht="30" hidden="false" customHeight="false" outlineLevel="0" collapsed="false">
      <c r="A99" s="23" t="s">
        <v>119</v>
      </c>
      <c r="B99" s="21" t="s">
        <v>686</v>
      </c>
      <c r="C99" s="18" t="s">
        <v>120</v>
      </c>
      <c r="D99" s="19" t="n">
        <f aca="false">D100</f>
        <v>19842</v>
      </c>
      <c r="E99" s="19" t="n">
        <f aca="false">E100</f>
        <v>19842</v>
      </c>
      <c r="F99" s="19" t="n">
        <f aca="false">F100</f>
        <v>19842</v>
      </c>
    </row>
    <row r="100" customFormat="false" ht="15" hidden="false" customHeight="false" outlineLevel="0" collapsed="false">
      <c r="A100" s="23" t="s">
        <v>121</v>
      </c>
      <c r="B100" s="21" t="s">
        <v>686</v>
      </c>
      <c r="C100" s="18" t="s">
        <v>122</v>
      </c>
      <c r="D100" s="19" t="n">
        <f aca="false">Функциональная!F647</f>
        <v>19842</v>
      </c>
      <c r="E100" s="19" t="n">
        <f aca="false">Функциональная!G647</f>
        <v>19842</v>
      </c>
      <c r="F100" s="19" t="n">
        <f aca="false">Функциональная!H647</f>
        <v>19842</v>
      </c>
    </row>
    <row r="101" customFormat="false" ht="135" hidden="false" customHeight="false" outlineLevel="0" collapsed="false">
      <c r="A101" s="29" t="s">
        <v>687</v>
      </c>
      <c r="B101" s="21" t="s">
        <v>688</v>
      </c>
      <c r="C101" s="24"/>
      <c r="D101" s="19" t="n">
        <f aca="false">D102</f>
        <v>435277</v>
      </c>
      <c r="E101" s="19" t="n">
        <f aca="false">E102</f>
        <v>426387</v>
      </c>
      <c r="F101" s="19" t="n">
        <f aca="false">F102</f>
        <v>426387</v>
      </c>
    </row>
    <row r="102" customFormat="false" ht="30" hidden="false" customHeight="false" outlineLevel="0" collapsed="false">
      <c r="A102" s="23" t="s">
        <v>119</v>
      </c>
      <c r="B102" s="21" t="s">
        <v>688</v>
      </c>
      <c r="C102" s="18" t="s">
        <v>120</v>
      </c>
      <c r="D102" s="19" t="n">
        <f aca="false">D103</f>
        <v>435277</v>
      </c>
      <c r="E102" s="19" t="n">
        <f aca="false">E103</f>
        <v>426387</v>
      </c>
      <c r="F102" s="19" t="n">
        <f aca="false">F103</f>
        <v>426387</v>
      </c>
    </row>
    <row r="103" customFormat="false" ht="15" hidden="false" customHeight="false" outlineLevel="0" collapsed="false">
      <c r="A103" s="23" t="s">
        <v>121</v>
      </c>
      <c r="B103" s="21" t="s">
        <v>688</v>
      </c>
      <c r="C103" s="18" t="s">
        <v>122</v>
      </c>
      <c r="D103" s="19" t="n">
        <f aca="false">Функциональная!F650</f>
        <v>435277</v>
      </c>
      <c r="E103" s="19" t="n">
        <f aca="false">Функциональная!G650</f>
        <v>426387</v>
      </c>
      <c r="F103" s="19" t="n">
        <f aca="false">Функциональная!H650</f>
        <v>426387</v>
      </c>
    </row>
    <row r="104" customFormat="false" ht="30" hidden="false" customHeight="false" outlineLevel="0" collapsed="false">
      <c r="A104" s="23" t="s">
        <v>689</v>
      </c>
      <c r="B104" s="21" t="s">
        <v>690</v>
      </c>
      <c r="C104" s="18"/>
      <c r="D104" s="19" t="n">
        <f aca="false">D105</f>
        <v>194.7</v>
      </c>
      <c r="E104" s="19" t="n">
        <f aca="false">E105</f>
        <v>0</v>
      </c>
      <c r="F104" s="19" t="n">
        <f aca="false">F105</f>
        <v>0</v>
      </c>
    </row>
    <row r="105" customFormat="false" ht="30" hidden="false" customHeight="false" outlineLevel="0" collapsed="false">
      <c r="A105" s="23" t="s">
        <v>119</v>
      </c>
      <c r="B105" s="21" t="s">
        <v>690</v>
      </c>
      <c r="C105" s="18" t="s">
        <v>120</v>
      </c>
      <c r="D105" s="19" t="n">
        <f aca="false">D106</f>
        <v>194.7</v>
      </c>
      <c r="E105" s="19" t="n">
        <f aca="false">E106</f>
        <v>0</v>
      </c>
      <c r="F105" s="19" t="n">
        <f aca="false">F106</f>
        <v>0</v>
      </c>
    </row>
    <row r="106" customFormat="false" ht="15" hidden="false" customHeight="false" outlineLevel="0" collapsed="false">
      <c r="A106" s="23" t="s">
        <v>121</v>
      </c>
      <c r="B106" s="21" t="s">
        <v>690</v>
      </c>
      <c r="C106" s="18" t="s">
        <v>122</v>
      </c>
      <c r="D106" s="19" t="n">
        <f aca="false">Функциональная!F653</f>
        <v>194.7</v>
      </c>
      <c r="E106" s="19" t="n">
        <f aca="false">Функциональная!G653</f>
        <v>0</v>
      </c>
      <c r="F106" s="19" t="n">
        <f aca="false">Функциональная!H653</f>
        <v>0</v>
      </c>
    </row>
    <row r="107" customFormat="false" ht="60" hidden="false" customHeight="false" outlineLevel="0" collapsed="false">
      <c r="A107" s="20" t="s">
        <v>107</v>
      </c>
      <c r="B107" s="21" t="s">
        <v>108</v>
      </c>
      <c r="C107" s="24"/>
      <c r="D107" s="19" t="n">
        <f aca="false">D108+D113+D121+D116+D124</f>
        <v>76029.3</v>
      </c>
      <c r="E107" s="19" t="n">
        <f aca="false">E108+E113+E121+E116+E124</f>
        <v>79529.9</v>
      </c>
      <c r="F107" s="19" t="n">
        <f aca="false">F108+F113+F121+F116+F124</f>
        <v>78999.9</v>
      </c>
    </row>
    <row r="108" customFormat="false" ht="45" hidden="false" customHeight="false" outlineLevel="0" collapsed="false">
      <c r="A108" s="23" t="s">
        <v>109</v>
      </c>
      <c r="B108" s="21" t="s">
        <v>110</v>
      </c>
      <c r="C108" s="65"/>
      <c r="D108" s="19" t="n">
        <f aca="false">D109+D111</f>
        <v>2195</v>
      </c>
      <c r="E108" s="19" t="n">
        <f aca="false">E109+E111</f>
        <v>2195</v>
      </c>
      <c r="F108" s="19" t="n">
        <f aca="false">F109+F111</f>
        <v>2195</v>
      </c>
    </row>
    <row r="109" customFormat="false" ht="60" hidden="false" customHeight="false" outlineLevel="0" collapsed="false">
      <c r="A109" s="23" t="s">
        <v>22</v>
      </c>
      <c r="B109" s="21" t="s">
        <v>110</v>
      </c>
      <c r="C109" s="18" t="s">
        <v>23</v>
      </c>
      <c r="D109" s="19" t="n">
        <f aca="false">D110</f>
        <v>1869</v>
      </c>
      <c r="E109" s="19" t="n">
        <f aca="false">E110</f>
        <v>1869</v>
      </c>
      <c r="F109" s="19" t="n">
        <f aca="false">F110</f>
        <v>1869</v>
      </c>
    </row>
    <row r="110" customFormat="false" ht="30" hidden="false" customHeight="false" outlineLevel="0" collapsed="false">
      <c r="A110" s="23" t="s">
        <v>24</v>
      </c>
      <c r="B110" s="21" t="s">
        <v>110</v>
      </c>
      <c r="C110" s="18" t="s">
        <v>25</v>
      </c>
      <c r="D110" s="19" t="n">
        <f aca="false">Функциональная!F117</f>
        <v>1869</v>
      </c>
      <c r="E110" s="19" t="n">
        <f aca="false">Функциональная!G117</f>
        <v>1869</v>
      </c>
      <c r="F110" s="19" t="n">
        <f aca="false">Функциональная!H117</f>
        <v>1869</v>
      </c>
    </row>
    <row r="111" customFormat="false" ht="30" hidden="false" customHeight="false" outlineLevel="0" collapsed="false">
      <c r="A111" s="23" t="s">
        <v>30</v>
      </c>
      <c r="B111" s="21" t="s">
        <v>110</v>
      </c>
      <c r="C111" s="18" t="s">
        <v>31</v>
      </c>
      <c r="D111" s="19" t="n">
        <f aca="false">D112</f>
        <v>326</v>
      </c>
      <c r="E111" s="19" t="n">
        <f aca="false">E112</f>
        <v>326</v>
      </c>
      <c r="F111" s="19" t="n">
        <f aca="false">F112</f>
        <v>326</v>
      </c>
    </row>
    <row r="112" customFormat="false" ht="30" hidden="false" customHeight="false" outlineLevel="0" collapsed="false">
      <c r="A112" s="23" t="s">
        <v>32</v>
      </c>
      <c r="B112" s="21" t="s">
        <v>110</v>
      </c>
      <c r="C112" s="18" t="s">
        <v>33</v>
      </c>
      <c r="D112" s="19" t="n">
        <f aca="false">Функциональная!F119</f>
        <v>326</v>
      </c>
      <c r="E112" s="19" t="n">
        <f aca="false">Функциональная!G119</f>
        <v>326</v>
      </c>
      <c r="F112" s="19" t="n">
        <f aca="false">Функциональная!H119</f>
        <v>326</v>
      </c>
    </row>
    <row r="113" customFormat="false" ht="60" hidden="false" customHeight="false" outlineLevel="0" collapsed="false">
      <c r="A113" s="29" t="s">
        <v>765</v>
      </c>
      <c r="B113" s="21" t="s">
        <v>692</v>
      </c>
      <c r="C113" s="24"/>
      <c r="D113" s="19" t="n">
        <f aca="false">D114</f>
        <v>13</v>
      </c>
      <c r="E113" s="19" t="n">
        <f aca="false">E114</f>
        <v>13</v>
      </c>
      <c r="F113" s="19" t="n">
        <f aca="false">F114</f>
        <v>13</v>
      </c>
    </row>
    <row r="114" customFormat="false" ht="30" hidden="false" customHeight="false" outlineLevel="0" collapsed="false">
      <c r="A114" s="23" t="s">
        <v>119</v>
      </c>
      <c r="B114" s="21" t="s">
        <v>692</v>
      </c>
      <c r="C114" s="18" t="s">
        <v>120</v>
      </c>
      <c r="D114" s="19" t="n">
        <f aca="false">D115</f>
        <v>13</v>
      </c>
      <c r="E114" s="19" t="n">
        <f aca="false">E115</f>
        <v>13</v>
      </c>
      <c r="F114" s="19" t="n">
        <f aca="false">F115</f>
        <v>13</v>
      </c>
    </row>
    <row r="115" customFormat="false" ht="15" hidden="false" customHeight="false" outlineLevel="0" collapsed="false">
      <c r="A115" s="23" t="s">
        <v>121</v>
      </c>
      <c r="B115" s="21" t="s">
        <v>692</v>
      </c>
      <c r="C115" s="18" t="s">
        <v>122</v>
      </c>
      <c r="D115" s="19" t="n">
        <f aca="false">Функциональная!F657</f>
        <v>13</v>
      </c>
      <c r="E115" s="19" t="n">
        <f aca="false">Функциональная!G657</f>
        <v>13</v>
      </c>
      <c r="F115" s="19" t="n">
        <f aca="false">Функциональная!H657</f>
        <v>13</v>
      </c>
    </row>
    <row r="116" customFormat="false" ht="60" hidden="false" customHeight="false" outlineLevel="0" collapsed="false">
      <c r="A116" s="23" t="s">
        <v>695</v>
      </c>
      <c r="B116" s="21" t="s">
        <v>694</v>
      </c>
      <c r="C116" s="18"/>
      <c r="D116" s="19" t="n">
        <f aca="false">D117+D119</f>
        <v>17884</v>
      </c>
      <c r="E116" s="19" t="n">
        <f aca="false">E117+E119</f>
        <v>17985</v>
      </c>
      <c r="F116" s="19" t="n">
        <f aca="false">F117+F119</f>
        <v>17987</v>
      </c>
    </row>
    <row r="117" customFormat="false" ht="30" hidden="false" customHeight="false" outlineLevel="0" collapsed="false">
      <c r="A117" s="23" t="s">
        <v>30</v>
      </c>
      <c r="B117" s="21" t="s">
        <v>694</v>
      </c>
      <c r="C117" s="18" t="s">
        <v>31</v>
      </c>
      <c r="D117" s="19" t="n">
        <f aca="false">D118</f>
        <v>16767</v>
      </c>
      <c r="E117" s="19" t="n">
        <f aca="false">E118</f>
        <v>17985</v>
      </c>
      <c r="F117" s="19" t="n">
        <f aca="false">F118</f>
        <v>17987</v>
      </c>
    </row>
    <row r="118" customFormat="false" ht="30" hidden="false" customHeight="false" outlineLevel="0" collapsed="false">
      <c r="A118" s="23" t="s">
        <v>32</v>
      </c>
      <c r="B118" s="21" t="s">
        <v>694</v>
      </c>
      <c r="C118" s="18" t="s">
        <v>33</v>
      </c>
      <c r="D118" s="19" t="n">
        <f aca="false">Функциональная!F660</f>
        <v>16767</v>
      </c>
      <c r="E118" s="19" t="n">
        <f aca="false">Функциональная!G660</f>
        <v>17985</v>
      </c>
      <c r="F118" s="19" t="n">
        <f aca="false">Функциональная!H660</f>
        <v>17987</v>
      </c>
    </row>
    <row r="119" customFormat="false" ht="30" hidden="false" customHeight="false" outlineLevel="0" collapsed="false">
      <c r="A119" s="23" t="s">
        <v>119</v>
      </c>
      <c r="B119" s="21" t="s">
        <v>694</v>
      </c>
      <c r="C119" s="18" t="s">
        <v>120</v>
      </c>
      <c r="D119" s="19" t="n">
        <f aca="false">D120</f>
        <v>1117</v>
      </c>
      <c r="E119" s="19" t="n">
        <f aca="false">E120</f>
        <v>0</v>
      </c>
      <c r="F119" s="19" t="n">
        <f aca="false">F120</f>
        <v>0</v>
      </c>
    </row>
    <row r="120" customFormat="false" ht="15" hidden="false" customHeight="false" outlineLevel="0" collapsed="false">
      <c r="A120" s="23" t="s">
        <v>121</v>
      </c>
      <c r="B120" s="21" t="s">
        <v>694</v>
      </c>
      <c r="C120" s="18" t="s">
        <v>122</v>
      </c>
      <c r="D120" s="19" t="n">
        <f aca="false">Функциональная!F662</f>
        <v>1117</v>
      </c>
      <c r="E120" s="19" t="n">
        <f aca="false">Функциональная!G662</f>
        <v>0</v>
      </c>
      <c r="F120" s="19" t="n">
        <f aca="false">Функциональная!H662</f>
        <v>0</v>
      </c>
    </row>
    <row r="121" customFormat="false" ht="45" hidden="false" customHeight="false" outlineLevel="0" collapsed="false">
      <c r="A121" s="23" t="s">
        <v>758</v>
      </c>
      <c r="B121" s="21" t="s">
        <v>696</v>
      </c>
      <c r="C121" s="18"/>
      <c r="D121" s="19" t="n">
        <f aca="false">D122</f>
        <v>34188.3</v>
      </c>
      <c r="E121" s="19" t="n">
        <f aca="false">E122</f>
        <v>35642.9</v>
      </c>
      <c r="F121" s="19" t="n">
        <f aca="false">F122</f>
        <v>35110.9</v>
      </c>
    </row>
    <row r="122" customFormat="false" ht="30" hidden="false" customHeight="false" outlineLevel="0" collapsed="false">
      <c r="A122" s="23" t="s">
        <v>30</v>
      </c>
      <c r="B122" s="21" t="s">
        <v>696</v>
      </c>
      <c r="C122" s="18" t="s">
        <v>31</v>
      </c>
      <c r="D122" s="19" t="n">
        <f aca="false">D123</f>
        <v>34188.3</v>
      </c>
      <c r="E122" s="19" t="n">
        <f aca="false">E123</f>
        <v>35642.9</v>
      </c>
      <c r="F122" s="19" t="n">
        <f aca="false">F123</f>
        <v>35110.9</v>
      </c>
    </row>
    <row r="123" customFormat="false" ht="30" hidden="false" customHeight="false" outlineLevel="0" collapsed="false">
      <c r="A123" s="23" t="s">
        <v>32</v>
      </c>
      <c r="B123" s="21" t="s">
        <v>696</v>
      </c>
      <c r="C123" s="18" t="s">
        <v>33</v>
      </c>
      <c r="D123" s="19" t="n">
        <f aca="false">Функциональная!F665</f>
        <v>34188.3</v>
      </c>
      <c r="E123" s="19" t="n">
        <f aca="false">Функциональная!G665</f>
        <v>35642.9</v>
      </c>
      <c r="F123" s="19" t="n">
        <f aca="false">Функциональная!H665</f>
        <v>35110.9</v>
      </c>
    </row>
    <row r="124" customFormat="false" ht="60" hidden="false" customHeight="false" outlineLevel="0" collapsed="false">
      <c r="A124" s="23" t="s">
        <v>697</v>
      </c>
      <c r="B124" s="21" t="s">
        <v>698</v>
      </c>
      <c r="C124" s="18"/>
      <c r="D124" s="19" t="n">
        <f aca="false">D125</f>
        <v>21749</v>
      </c>
      <c r="E124" s="19" t="n">
        <f aca="false">E125</f>
        <v>23694</v>
      </c>
      <c r="F124" s="19" t="n">
        <f aca="false">F125</f>
        <v>23694</v>
      </c>
    </row>
    <row r="125" customFormat="false" ht="30" hidden="false" customHeight="false" outlineLevel="0" collapsed="false">
      <c r="A125" s="23" t="s">
        <v>30</v>
      </c>
      <c r="B125" s="21" t="s">
        <v>698</v>
      </c>
      <c r="C125" s="18" t="s">
        <v>31</v>
      </c>
      <c r="D125" s="19" t="n">
        <f aca="false">D126</f>
        <v>21749</v>
      </c>
      <c r="E125" s="19" t="n">
        <f aca="false">E126</f>
        <v>23694</v>
      </c>
      <c r="F125" s="19" t="n">
        <f aca="false">F126</f>
        <v>23694</v>
      </c>
    </row>
    <row r="126" customFormat="false" ht="30" hidden="false" customHeight="false" outlineLevel="0" collapsed="false">
      <c r="A126" s="23" t="s">
        <v>32</v>
      </c>
      <c r="B126" s="21" t="s">
        <v>698</v>
      </c>
      <c r="C126" s="18" t="s">
        <v>33</v>
      </c>
      <c r="D126" s="19" t="n">
        <f aca="false">Функциональная!F668</f>
        <v>21749</v>
      </c>
      <c r="E126" s="19" t="n">
        <f aca="false">Функциональная!G668</f>
        <v>23694</v>
      </c>
      <c r="F126" s="19" t="n">
        <f aca="false">Функциональная!H668</f>
        <v>23694</v>
      </c>
    </row>
    <row r="127" customFormat="false" ht="60" hidden="false" customHeight="false" outlineLevel="0" collapsed="false">
      <c r="A127" s="20" t="s">
        <v>699</v>
      </c>
      <c r="B127" s="21" t="s">
        <v>700</v>
      </c>
      <c r="C127" s="24"/>
      <c r="D127" s="19" t="n">
        <f aca="false">D128</f>
        <v>9108.1</v>
      </c>
      <c r="E127" s="19" t="n">
        <f aca="false">E128</f>
        <v>0</v>
      </c>
      <c r="F127" s="19" t="n">
        <f aca="false">F128</f>
        <v>0</v>
      </c>
    </row>
    <row r="128" customFormat="false" ht="30" hidden="false" customHeight="false" outlineLevel="0" collapsed="false">
      <c r="A128" s="29" t="s">
        <v>683</v>
      </c>
      <c r="B128" s="21" t="s">
        <v>701</v>
      </c>
      <c r="C128" s="24"/>
      <c r="D128" s="19" t="n">
        <f aca="false">D129</f>
        <v>9108.1</v>
      </c>
      <c r="E128" s="19" t="n">
        <f aca="false">E129</f>
        <v>0</v>
      </c>
      <c r="F128" s="19" t="n">
        <f aca="false">F129</f>
        <v>0</v>
      </c>
    </row>
    <row r="129" customFormat="false" ht="30" hidden="false" customHeight="false" outlineLevel="0" collapsed="false">
      <c r="A129" s="23" t="s">
        <v>119</v>
      </c>
      <c r="B129" s="21" t="s">
        <v>701</v>
      </c>
      <c r="C129" s="18" t="s">
        <v>120</v>
      </c>
      <c r="D129" s="19" t="n">
        <f aca="false">D130</f>
        <v>9108.1</v>
      </c>
      <c r="E129" s="19" t="n">
        <f aca="false">E130</f>
        <v>0</v>
      </c>
      <c r="F129" s="19" t="n">
        <f aca="false">F130</f>
        <v>0</v>
      </c>
    </row>
    <row r="130" customFormat="false" ht="15" hidden="false" customHeight="false" outlineLevel="0" collapsed="false">
      <c r="A130" s="23" t="s">
        <v>121</v>
      </c>
      <c r="B130" s="21" t="s">
        <v>701</v>
      </c>
      <c r="C130" s="18" t="s">
        <v>122</v>
      </c>
      <c r="D130" s="19" t="n">
        <f aca="false">Функциональная!F672</f>
        <v>9108.1</v>
      </c>
      <c r="E130" s="19" t="n">
        <f aca="false">Функциональная!G672</f>
        <v>0</v>
      </c>
      <c r="F130" s="19" t="n">
        <f aca="false">Функциональная!H672</f>
        <v>0</v>
      </c>
    </row>
    <row r="131" customFormat="false" ht="30" hidden="false" customHeight="false" outlineLevel="0" collapsed="false">
      <c r="A131" s="20" t="s">
        <v>528</v>
      </c>
      <c r="B131" s="21" t="s">
        <v>529</v>
      </c>
      <c r="C131" s="24"/>
      <c r="D131" s="19" t="n">
        <f aca="false">D132+D136+D140</f>
        <v>46965.5</v>
      </c>
      <c r="E131" s="19" t="n">
        <f aca="false">E132+E136+E140</f>
        <v>47405</v>
      </c>
      <c r="F131" s="19" t="n">
        <f aca="false">F132+F136+F140</f>
        <v>48520</v>
      </c>
    </row>
    <row r="132" customFormat="false" ht="45" hidden="false" customHeight="false" outlineLevel="0" collapsed="false">
      <c r="A132" s="36" t="s">
        <v>530</v>
      </c>
      <c r="B132" s="21" t="s">
        <v>531</v>
      </c>
      <c r="C132" s="24"/>
      <c r="D132" s="19" t="n">
        <f aca="false">D133</f>
        <v>1320</v>
      </c>
      <c r="E132" s="19" t="n">
        <f aca="false">E133</f>
        <v>1320</v>
      </c>
      <c r="F132" s="19" t="n">
        <f aca="false">F133</f>
        <v>1320</v>
      </c>
    </row>
    <row r="133" customFormat="false" ht="15" hidden="false" customHeight="false" outlineLevel="0" collapsed="false">
      <c r="A133" s="20" t="s">
        <v>532</v>
      </c>
      <c r="B133" s="21" t="s">
        <v>533</v>
      </c>
      <c r="C133" s="24"/>
      <c r="D133" s="19" t="n">
        <f aca="false">D134</f>
        <v>1320</v>
      </c>
      <c r="E133" s="19" t="n">
        <f aca="false">E134</f>
        <v>1320</v>
      </c>
      <c r="F133" s="19" t="n">
        <f aca="false">F134</f>
        <v>1320</v>
      </c>
    </row>
    <row r="134" customFormat="false" ht="15" hidden="false" customHeight="false" outlineLevel="0" collapsed="false">
      <c r="A134" s="25" t="s">
        <v>150</v>
      </c>
      <c r="B134" s="21" t="s">
        <v>533</v>
      </c>
      <c r="C134" s="18" t="s">
        <v>151</v>
      </c>
      <c r="D134" s="19" t="n">
        <f aca="false">D135</f>
        <v>1320</v>
      </c>
      <c r="E134" s="19" t="n">
        <f aca="false">E135</f>
        <v>1320</v>
      </c>
      <c r="F134" s="19" t="n">
        <f aca="false">F135</f>
        <v>1320</v>
      </c>
    </row>
    <row r="135" customFormat="false" ht="15" hidden="false" customHeight="false" outlineLevel="0" collapsed="false">
      <c r="A135" s="28" t="s">
        <v>534</v>
      </c>
      <c r="B135" s="21" t="s">
        <v>533</v>
      </c>
      <c r="C135" s="18" t="s">
        <v>535</v>
      </c>
      <c r="D135" s="19" t="n">
        <f aca="false">Функциональная!F792</f>
        <v>1320</v>
      </c>
      <c r="E135" s="19" t="n">
        <f aca="false">Функциональная!G792</f>
        <v>1320</v>
      </c>
      <c r="F135" s="19" t="n">
        <f aca="false">Функциональная!H792</f>
        <v>1320</v>
      </c>
    </row>
    <row r="136" customFormat="false" ht="30" hidden="false" customHeight="false" outlineLevel="0" collapsed="false">
      <c r="A136" s="20" t="s">
        <v>715</v>
      </c>
      <c r="B136" s="21" t="s">
        <v>716</v>
      </c>
      <c r="C136" s="24"/>
      <c r="D136" s="19" t="n">
        <f aca="false">D137</f>
        <v>43025.5</v>
      </c>
      <c r="E136" s="19" t="n">
        <f aca="false">E137</f>
        <v>46085</v>
      </c>
      <c r="F136" s="19" t="n">
        <f aca="false">F137</f>
        <v>47200</v>
      </c>
    </row>
    <row r="137" customFormat="false" ht="30" hidden="false" customHeight="false" outlineLevel="0" collapsed="false">
      <c r="A137" s="20" t="s">
        <v>717</v>
      </c>
      <c r="B137" s="21" t="s">
        <v>718</v>
      </c>
      <c r="C137" s="24"/>
      <c r="D137" s="19" t="n">
        <f aca="false">D138</f>
        <v>43025.5</v>
      </c>
      <c r="E137" s="19" t="n">
        <f aca="false">E138</f>
        <v>46085</v>
      </c>
      <c r="F137" s="19" t="n">
        <f aca="false">F138</f>
        <v>47200</v>
      </c>
    </row>
    <row r="138" customFormat="false" ht="30" hidden="false" customHeight="false" outlineLevel="0" collapsed="false">
      <c r="A138" s="23" t="s">
        <v>119</v>
      </c>
      <c r="B138" s="21" t="s">
        <v>718</v>
      </c>
      <c r="C138" s="18" t="s">
        <v>120</v>
      </c>
      <c r="D138" s="19" t="n">
        <f aca="false">D139</f>
        <v>43025.5</v>
      </c>
      <c r="E138" s="19" t="n">
        <f aca="false">E139</f>
        <v>46085</v>
      </c>
      <c r="F138" s="19" t="n">
        <f aca="false">F139</f>
        <v>47200</v>
      </c>
    </row>
    <row r="139" customFormat="false" ht="15" hidden="false" customHeight="false" outlineLevel="0" collapsed="false">
      <c r="A139" s="23" t="s">
        <v>121</v>
      </c>
      <c r="B139" s="21" t="s">
        <v>718</v>
      </c>
      <c r="C139" s="18" t="s">
        <v>122</v>
      </c>
      <c r="D139" s="19" t="n">
        <f aca="false">Функциональная!F746</f>
        <v>43025.5</v>
      </c>
      <c r="E139" s="19" t="n">
        <f aca="false">Функциональная!G746</f>
        <v>46085</v>
      </c>
      <c r="F139" s="19" t="n">
        <f aca="false">Функциональная!H746</f>
        <v>47200</v>
      </c>
    </row>
    <row r="140" customFormat="false" ht="45" hidden="false" customHeight="false" outlineLevel="0" collapsed="false">
      <c r="A140" s="23" t="s">
        <v>719</v>
      </c>
      <c r="B140" s="21" t="s">
        <v>720</v>
      </c>
      <c r="C140" s="18"/>
      <c r="D140" s="19" t="n">
        <f aca="false">D141</f>
        <v>2620</v>
      </c>
      <c r="E140" s="19" t="n">
        <f aca="false">E141</f>
        <v>0</v>
      </c>
      <c r="F140" s="19" t="n">
        <f aca="false">F141</f>
        <v>0</v>
      </c>
    </row>
    <row r="141" customFormat="false" ht="45" hidden="false" customHeight="false" outlineLevel="0" collapsed="false">
      <c r="A141" s="23" t="s">
        <v>721</v>
      </c>
      <c r="B141" s="21" t="s">
        <v>722</v>
      </c>
      <c r="C141" s="18"/>
      <c r="D141" s="19" t="n">
        <f aca="false">D142</f>
        <v>2620</v>
      </c>
      <c r="E141" s="19" t="n">
        <f aca="false">E142</f>
        <v>0</v>
      </c>
      <c r="F141" s="19" t="n">
        <f aca="false">F142</f>
        <v>0</v>
      </c>
    </row>
    <row r="142" customFormat="false" ht="30" hidden="false" customHeight="false" outlineLevel="0" collapsed="false">
      <c r="A142" s="23" t="s">
        <v>119</v>
      </c>
      <c r="B142" s="21" t="s">
        <v>722</v>
      </c>
      <c r="C142" s="18" t="s">
        <v>120</v>
      </c>
      <c r="D142" s="19" t="n">
        <f aca="false">D143</f>
        <v>2620</v>
      </c>
      <c r="E142" s="19" t="n">
        <f aca="false">E143</f>
        <v>0</v>
      </c>
      <c r="F142" s="19" t="n">
        <f aca="false">F143</f>
        <v>0</v>
      </c>
    </row>
    <row r="143" customFormat="false" ht="15" hidden="false" customHeight="false" outlineLevel="0" collapsed="false">
      <c r="A143" s="23" t="s">
        <v>121</v>
      </c>
      <c r="B143" s="21" t="s">
        <v>722</v>
      </c>
      <c r="C143" s="18" t="s">
        <v>122</v>
      </c>
      <c r="D143" s="19" t="n">
        <f aca="false">Функциональная!F750</f>
        <v>2620</v>
      </c>
      <c r="E143" s="19" t="n">
        <f aca="false">Функциональная!G750</f>
        <v>0</v>
      </c>
      <c r="F143" s="19" t="n">
        <f aca="false">Функциональная!H750</f>
        <v>0</v>
      </c>
    </row>
    <row r="144" customFormat="false" ht="15" hidden="false" customHeight="false" outlineLevel="0" collapsed="false">
      <c r="A144" s="20" t="s">
        <v>125</v>
      </c>
      <c r="B144" s="21" t="s">
        <v>702</v>
      </c>
      <c r="C144" s="18"/>
      <c r="D144" s="19" t="n">
        <f aca="false">D145</f>
        <v>18200.3</v>
      </c>
      <c r="E144" s="19" t="n">
        <f aca="false">E145</f>
        <v>18244</v>
      </c>
      <c r="F144" s="19" t="n">
        <f aca="false">F145</f>
        <v>18258.3</v>
      </c>
    </row>
    <row r="145" customFormat="false" ht="30" hidden="false" customHeight="false" outlineLevel="0" collapsed="false">
      <c r="A145" s="20" t="s">
        <v>42</v>
      </c>
      <c r="B145" s="21" t="s">
        <v>703</v>
      </c>
      <c r="C145" s="18"/>
      <c r="D145" s="19" t="n">
        <f aca="false">D146+D153</f>
        <v>18200.3</v>
      </c>
      <c r="E145" s="19" t="n">
        <f aca="false">E146+E153</f>
        <v>18244</v>
      </c>
      <c r="F145" s="19" t="n">
        <f aca="false">F146+F153</f>
        <v>18258.3</v>
      </c>
    </row>
    <row r="146" customFormat="false" ht="15" hidden="false" customHeight="false" outlineLevel="0" collapsed="false">
      <c r="A146" s="29" t="s">
        <v>142</v>
      </c>
      <c r="B146" s="21" t="s">
        <v>723</v>
      </c>
      <c r="C146" s="18"/>
      <c r="D146" s="19" t="n">
        <f aca="false">D147+D149+D151</f>
        <v>17850.3</v>
      </c>
      <c r="E146" s="19" t="n">
        <f aca="false">E147+E149+E151</f>
        <v>17894</v>
      </c>
      <c r="F146" s="19" t="n">
        <f aca="false">F147+F149+F151</f>
        <v>17908.3</v>
      </c>
    </row>
    <row r="147" customFormat="false" ht="60" hidden="false" customHeight="false" outlineLevel="0" collapsed="false">
      <c r="A147" s="23" t="s">
        <v>22</v>
      </c>
      <c r="B147" s="21" t="s">
        <v>723</v>
      </c>
      <c r="C147" s="18" t="n">
        <v>100</v>
      </c>
      <c r="D147" s="19" t="n">
        <f aca="false">D148</f>
        <v>13166.5</v>
      </c>
      <c r="E147" s="19" t="n">
        <f aca="false">E148</f>
        <v>12866.5</v>
      </c>
      <c r="F147" s="19" t="n">
        <f aca="false">F148</f>
        <v>12866.5</v>
      </c>
    </row>
    <row r="148" customFormat="false" ht="30" hidden="false" customHeight="false" outlineLevel="0" collapsed="false">
      <c r="A148" s="23" t="s">
        <v>24</v>
      </c>
      <c r="B148" s="21" t="s">
        <v>723</v>
      </c>
      <c r="C148" s="18" t="s">
        <v>25</v>
      </c>
      <c r="D148" s="19" t="n">
        <f aca="false">Функциональная!F797</f>
        <v>13166.5</v>
      </c>
      <c r="E148" s="19" t="n">
        <f aca="false">Функциональная!G797</f>
        <v>12866.5</v>
      </c>
      <c r="F148" s="19" t="n">
        <f aca="false">Функциональная!H797</f>
        <v>12866.5</v>
      </c>
    </row>
    <row r="149" customFormat="false" ht="30" hidden="false" customHeight="false" outlineLevel="0" collapsed="false">
      <c r="A149" s="23" t="s">
        <v>30</v>
      </c>
      <c r="B149" s="21" t="s">
        <v>723</v>
      </c>
      <c r="C149" s="18" t="s">
        <v>31</v>
      </c>
      <c r="D149" s="19" t="n">
        <f aca="false">D150</f>
        <v>4421.8</v>
      </c>
      <c r="E149" s="19" t="n">
        <f aca="false">E150</f>
        <v>4765.5</v>
      </c>
      <c r="F149" s="19" t="n">
        <f aca="false">F150</f>
        <v>4779.8</v>
      </c>
    </row>
    <row r="150" customFormat="false" ht="30" hidden="false" customHeight="false" outlineLevel="0" collapsed="false">
      <c r="A150" s="23" t="s">
        <v>32</v>
      </c>
      <c r="B150" s="21" t="s">
        <v>723</v>
      </c>
      <c r="C150" s="18" t="s">
        <v>33</v>
      </c>
      <c r="D150" s="19" t="n">
        <f aca="false">Функциональная!F799</f>
        <v>4421.8</v>
      </c>
      <c r="E150" s="19" t="n">
        <f aca="false">Функциональная!G799</f>
        <v>4765.5</v>
      </c>
      <c r="F150" s="19" t="n">
        <f aca="false">Функциональная!H799</f>
        <v>4779.8</v>
      </c>
    </row>
    <row r="151" customFormat="false" ht="15" hidden="false" customHeight="false" outlineLevel="0" collapsed="false">
      <c r="A151" s="23" t="s">
        <v>58</v>
      </c>
      <c r="B151" s="21" t="s">
        <v>723</v>
      </c>
      <c r="C151" s="18" t="s">
        <v>59</v>
      </c>
      <c r="D151" s="19" t="n">
        <f aca="false">D152</f>
        <v>262</v>
      </c>
      <c r="E151" s="19" t="n">
        <f aca="false">E152</f>
        <v>262</v>
      </c>
      <c r="F151" s="19" t="n">
        <f aca="false">F152</f>
        <v>262</v>
      </c>
    </row>
    <row r="152" customFormat="false" ht="15" hidden="false" customHeight="false" outlineLevel="0" collapsed="false">
      <c r="A152" s="25" t="s">
        <v>62</v>
      </c>
      <c r="B152" s="21" t="s">
        <v>723</v>
      </c>
      <c r="C152" s="18" t="s">
        <v>63</v>
      </c>
      <c r="D152" s="19" t="n">
        <f aca="false">Функциональная!F801</f>
        <v>262</v>
      </c>
      <c r="E152" s="19" t="n">
        <f aca="false">Функциональная!G801</f>
        <v>262</v>
      </c>
      <c r="F152" s="19" t="n">
        <f aca="false">Функциональная!H801</f>
        <v>262</v>
      </c>
    </row>
    <row r="153" customFormat="false" ht="15" hidden="false" customHeight="false" outlineLevel="0" collapsed="false">
      <c r="A153" s="23" t="s">
        <v>704</v>
      </c>
      <c r="B153" s="21" t="s">
        <v>705</v>
      </c>
      <c r="C153" s="18"/>
      <c r="D153" s="19" t="n">
        <f aca="false">D154</f>
        <v>350</v>
      </c>
      <c r="E153" s="19" t="n">
        <f aca="false">E154</f>
        <v>350</v>
      </c>
      <c r="F153" s="19" t="n">
        <f aca="false">F154</f>
        <v>350</v>
      </c>
    </row>
    <row r="154" customFormat="false" ht="30" hidden="false" customHeight="false" outlineLevel="0" collapsed="false">
      <c r="A154" s="23" t="s">
        <v>30</v>
      </c>
      <c r="B154" s="21" t="s">
        <v>705</v>
      </c>
      <c r="C154" s="18" t="s">
        <v>31</v>
      </c>
      <c r="D154" s="19" t="n">
        <f aca="false">D155</f>
        <v>350</v>
      </c>
      <c r="E154" s="19" t="n">
        <f aca="false">E155</f>
        <v>350</v>
      </c>
      <c r="F154" s="19" t="n">
        <f aca="false">F155</f>
        <v>350</v>
      </c>
    </row>
    <row r="155" customFormat="false" ht="30" hidden="false" customHeight="false" outlineLevel="0" collapsed="false">
      <c r="A155" s="23" t="s">
        <v>32</v>
      </c>
      <c r="B155" s="21" t="s">
        <v>705</v>
      </c>
      <c r="C155" s="18" t="s">
        <v>33</v>
      </c>
      <c r="D155" s="19" t="n">
        <f aca="false">Функциональная!F677</f>
        <v>350</v>
      </c>
      <c r="E155" s="19" t="n">
        <f aca="false">Функциональная!G677</f>
        <v>350</v>
      </c>
      <c r="F155" s="19" t="n">
        <f aca="false">Функциональная!H677</f>
        <v>350</v>
      </c>
    </row>
    <row r="156" customFormat="false" ht="15.6" hidden="false" customHeight="false" outlineLevel="0" collapsed="false">
      <c r="A156" s="63" t="s">
        <v>48</v>
      </c>
      <c r="B156" s="64" t="s">
        <v>49</v>
      </c>
      <c r="C156" s="62"/>
      <c r="D156" s="66" t="n">
        <f aca="false">D157+D173+D184</f>
        <v>31968.8</v>
      </c>
      <c r="E156" s="66" t="n">
        <f aca="false">E157+E173+E184</f>
        <v>33448.8</v>
      </c>
      <c r="F156" s="66" t="n">
        <f aca="false">F157+F173+F184</f>
        <v>34037</v>
      </c>
    </row>
    <row r="157" customFormat="false" ht="15" hidden="false" customHeight="false" outlineLevel="0" collapsed="false">
      <c r="A157" s="20" t="s">
        <v>50</v>
      </c>
      <c r="B157" s="21" t="s">
        <v>51</v>
      </c>
      <c r="C157" s="24"/>
      <c r="D157" s="30" t="n">
        <f aca="false">D158+D169</f>
        <v>24640.3</v>
      </c>
      <c r="E157" s="30" t="n">
        <f aca="false">E158+E169</f>
        <v>26059</v>
      </c>
      <c r="F157" s="30" t="n">
        <f aca="false">F158+F169</f>
        <v>26640</v>
      </c>
    </row>
    <row r="158" customFormat="false" ht="60" hidden="false" customHeight="false" outlineLevel="0" collapsed="false">
      <c r="A158" s="20" t="s">
        <v>52</v>
      </c>
      <c r="B158" s="21" t="s">
        <v>53</v>
      </c>
      <c r="C158" s="24"/>
      <c r="D158" s="30" t="n">
        <f aca="false">D159+D164</f>
        <v>16879</v>
      </c>
      <c r="E158" s="30" t="n">
        <f aca="false">E159+E164</f>
        <v>17423</v>
      </c>
      <c r="F158" s="30" t="n">
        <f aca="false">F159+F164</f>
        <v>18004</v>
      </c>
    </row>
    <row r="159" customFormat="false" ht="30" hidden="false" customHeight="false" outlineLevel="0" collapsed="false">
      <c r="A159" s="22" t="s">
        <v>588</v>
      </c>
      <c r="B159" s="21" t="s">
        <v>589</v>
      </c>
      <c r="C159" s="24"/>
      <c r="D159" s="30" t="n">
        <f aca="false">D160+D162</f>
        <v>14730</v>
      </c>
      <c r="E159" s="30" t="n">
        <f aca="false">E160+E162</f>
        <v>15274</v>
      </c>
      <c r="F159" s="30" t="n">
        <f aca="false">F160+F162</f>
        <v>15855</v>
      </c>
    </row>
    <row r="160" customFormat="false" ht="30" hidden="false" customHeight="false" outlineLevel="0" collapsed="false">
      <c r="A160" s="23" t="s">
        <v>30</v>
      </c>
      <c r="B160" s="21" t="s">
        <v>589</v>
      </c>
      <c r="C160" s="18" t="s">
        <v>31</v>
      </c>
      <c r="D160" s="30" t="n">
        <f aca="false">D161</f>
        <v>109.6</v>
      </c>
      <c r="E160" s="30" t="n">
        <f aca="false">E161</f>
        <v>113.7</v>
      </c>
      <c r="F160" s="30" t="n">
        <f aca="false">F161</f>
        <v>118</v>
      </c>
    </row>
    <row r="161" customFormat="false" ht="30" hidden="false" customHeight="false" outlineLevel="0" collapsed="false">
      <c r="A161" s="23" t="s">
        <v>32</v>
      </c>
      <c r="B161" s="21" t="s">
        <v>589</v>
      </c>
      <c r="C161" s="18" t="s">
        <v>33</v>
      </c>
      <c r="D161" s="30" t="n">
        <f aca="false">Функциональная!F912</f>
        <v>109.6</v>
      </c>
      <c r="E161" s="30" t="n">
        <f aca="false">Функциональная!G912</f>
        <v>113.7</v>
      </c>
      <c r="F161" s="30" t="n">
        <f aca="false">Функциональная!H912</f>
        <v>118</v>
      </c>
    </row>
    <row r="162" customFormat="false" ht="15" hidden="false" customHeight="false" outlineLevel="0" collapsed="false">
      <c r="A162" s="47" t="s">
        <v>150</v>
      </c>
      <c r="B162" s="21" t="s">
        <v>589</v>
      </c>
      <c r="C162" s="18" t="s">
        <v>151</v>
      </c>
      <c r="D162" s="30" t="n">
        <f aca="false">D163</f>
        <v>14620.4</v>
      </c>
      <c r="E162" s="30" t="n">
        <f aca="false">E163</f>
        <v>15160.3</v>
      </c>
      <c r="F162" s="30" t="n">
        <f aca="false">F163</f>
        <v>15737</v>
      </c>
    </row>
    <row r="163" customFormat="false" ht="30" hidden="false" customHeight="false" outlineLevel="0" collapsed="false">
      <c r="A163" s="28" t="s">
        <v>152</v>
      </c>
      <c r="B163" s="21" t="s">
        <v>589</v>
      </c>
      <c r="C163" s="18" t="s">
        <v>153</v>
      </c>
      <c r="D163" s="30" t="n">
        <f aca="false">Функциональная!F914</f>
        <v>14620.4</v>
      </c>
      <c r="E163" s="30" t="n">
        <f aca="false">Функциональная!G914</f>
        <v>15160.3</v>
      </c>
      <c r="F163" s="30" t="n">
        <f aca="false">Функциональная!H914</f>
        <v>15737</v>
      </c>
    </row>
    <row r="164" customFormat="false" ht="30" hidden="false" customHeight="false" outlineLevel="0" collapsed="false">
      <c r="A164" s="22" t="s">
        <v>54</v>
      </c>
      <c r="B164" s="21" t="s">
        <v>55</v>
      </c>
      <c r="C164" s="24"/>
      <c r="D164" s="19" t="n">
        <f aca="false">D165+D167</f>
        <v>2149</v>
      </c>
      <c r="E164" s="19" t="n">
        <f aca="false">E165+E167</f>
        <v>2149</v>
      </c>
      <c r="F164" s="19" t="n">
        <f aca="false">F165+F167</f>
        <v>2149</v>
      </c>
    </row>
    <row r="165" customFormat="false" ht="60" hidden="false" customHeight="false" outlineLevel="0" collapsed="false">
      <c r="A165" s="23" t="s">
        <v>22</v>
      </c>
      <c r="B165" s="21" t="s">
        <v>55</v>
      </c>
      <c r="C165" s="18" t="s">
        <v>23</v>
      </c>
      <c r="D165" s="19" t="n">
        <f aca="false">D166</f>
        <v>1846</v>
      </c>
      <c r="E165" s="19" t="n">
        <f aca="false">E166</f>
        <v>1846</v>
      </c>
      <c r="F165" s="19" t="n">
        <f aca="false">F166</f>
        <v>1846</v>
      </c>
    </row>
    <row r="166" customFormat="false" ht="30" hidden="false" customHeight="false" outlineLevel="0" collapsed="false">
      <c r="A166" s="23" t="s">
        <v>24</v>
      </c>
      <c r="B166" s="21" t="s">
        <v>55</v>
      </c>
      <c r="C166" s="18" t="s">
        <v>25</v>
      </c>
      <c r="D166" s="19" t="n">
        <f aca="false">Функциональная!F44</f>
        <v>1846</v>
      </c>
      <c r="E166" s="19" t="n">
        <f aca="false">Функциональная!G44</f>
        <v>1846</v>
      </c>
      <c r="F166" s="19" t="n">
        <f aca="false">Функциональная!H44</f>
        <v>1846</v>
      </c>
    </row>
    <row r="167" customFormat="false" ht="30" hidden="false" customHeight="false" outlineLevel="0" collapsed="false">
      <c r="A167" s="23" t="s">
        <v>30</v>
      </c>
      <c r="B167" s="21" t="s">
        <v>55</v>
      </c>
      <c r="C167" s="18" t="s">
        <v>31</v>
      </c>
      <c r="D167" s="19" t="n">
        <f aca="false">D168</f>
        <v>303</v>
      </c>
      <c r="E167" s="19" t="n">
        <f aca="false">E168</f>
        <v>303</v>
      </c>
      <c r="F167" s="19" t="n">
        <f aca="false">F168</f>
        <v>303</v>
      </c>
    </row>
    <row r="168" customFormat="false" ht="30" hidden="false" customHeight="false" outlineLevel="0" collapsed="false">
      <c r="A168" s="23" t="s">
        <v>32</v>
      </c>
      <c r="B168" s="21" t="s">
        <v>55</v>
      </c>
      <c r="C168" s="18" t="s">
        <v>33</v>
      </c>
      <c r="D168" s="19" t="n">
        <f aca="false">Функциональная!F46</f>
        <v>303</v>
      </c>
      <c r="E168" s="19" t="n">
        <f aca="false">Функциональная!G46</f>
        <v>303</v>
      </c>
      <c r="F168" s="19" t="n">
        <f aca="false">Функциональная!H46</f>
        <v>303</v>
      </c>
    </row>
    <row r="169" customFormat="false" ht="30" hidden="false" customHeight="false" outlineLevel="0" collapsed="false">
      <c r="A169" s="20" t="s">
        <v>575</v>
      </c>
      <c r="B169" s="21" t="s">
        <v>576</v>
      </c>
      <c r="C169" s="24"/>
      <c r="D169" s="19" t="n">
        <f aca="false">D170</f>
        <v>7761.3</v>
      </c>
      <c r="E169" s="19" t="n">
        <f aca="false">E170</f>
        <v>8636</v>
      </c>
      <c r="F169" s="19" t="n">
        <f aca="false">F170</f>
        <v>8636</v>
      </c>
    </row>
    <row r="170" customFormat="false" ht="30" hidden="false" customHeight="false" outlineLevel="0" collapsed="false">
      <c r="A170" s="29" t="s">
        <v>577</v>
      </c>
      <c r="B170" s="21" t="s">
        <v>578</v>
      </c>
      <c r="C170" s="24"/>
      <c r="D170" s="19" t="n">
        <f aca="false">D171</f>
        <v>7761.3</v>
      </c>
      <c r="E170" s="19" t="n">
        <f aca="false">E171</f>
        <v>8636</v>
      </c>
      <c r="F170" s="19" t="n">
        <f aca="false">F171</f>
        <v>8636</v>
      </c>
    </row>
    <row r="171" customFormat="false" ht="15" hidden="false" customHeight="false" outlineLevel="0" collapsed="false">
      <c r="A171" s="25" t="s">
        <v>150</v>
      </c>
      <c r="B171" s="21" t="s">
        <v>578</v>
      </c>
      <c r="C171" s="18" t="s">
        <v>151</v>
      </c>
      <c r="D171" s="19" t="n">
        <f aca="false">D172</f>
        <v>7761.3</v>
      </c>
      <c r="E171" s="19" t="n">
        <f aca="false">E172</f>
        <v>8636</v>
      </c>
      <c r="F171" s="19" t="n">
        <f aca="false">F172</f>
        <v>8636</v>
      </c>
    </row>
    <row r="172" customFormat="false" ht="30" hidden="false" customHeight="false" outlineLevel="0" collapsed="false">
      <c r="A172" s="28" t="s">
        <v>152</v>
      </c>
      <c r="B172" s="21" t="s">
        <v>578</v>
      </c>
      <c r="C172" s="45" t="s">
        <v>153</v>
      </c>
      <c r="D172" s="19" t="n">
        <f aca="false">Функциональная!F899</f>
        <v>7761.3</v>
      </c>
      <c r="E172" s="19" t="n">
        <f aca="false">Функциональная!G899</f>
        <v>8636</v>
      </c>
      <c r="F172" s="19" t="n">
        <f aca="false">Функциональная!H899</f>
        <v>8636</v>
      </c>
    </row>
    <row r="173" customFormat="false" ht="15" hidden="false" customHeight="false" outlineLevel="0" collapsed="false">
      <c r="A173" s="20" t="s">
        <v>512</v>
      </c>
      <c r="B173" s="21" t="s">
        <v>513</v>
      </c>
      <c r="C173" s="24"/>
      <c r="D173" s="19" t="n">
        <f aca="false">D174</f>
        <v>543.2</v>
      </c>
      <c r="E173" s="19" t="n">
        <f aca="false">E174</f>
        <v>841.8</v>
      </c>
      <c r="F173" s="19" t="n">
        <f aca="false">F174</f>
        <v>849</v>
      </c>
    </row>
    <row r="174" customFormat="false" ht="45" hidden="false" customHeight="false" outlineLevel="0" collapsed="false">
      <c r="A174" s="22" t="s">
        <v>514</v>
      </c>
      <c r="B174" s="21" t="s">
        <v>515</v>
      </c>
      <c r="C174" s="24"/>
      <c r="D174" s="19" t="n">
        <f aca="false">D178+D181+D175</f>
        <v>543.2</v>
      </c>
      <c r="E174" s="19" t="n">
        <f aca="false">E178+E181+E175</f>
        <v>841.8</v>
      </c>
      <c r="F174" s="19" t="n">
        <f aca="false">F178+F181+F175</f>
        <v>849</v>
      </c>
    </row>
    <row r="175" customFormat="false" ht="45" hidden="false" customHeight="false" outlineLevel="0" collapsed="false">
      <c r="A175" s="22" t="s">
        <v>566</v>
      </c>
      <c r="B175" s="21" t="s">
        <v>567</v>
      </c>
      <c r="C175" s="24"/>
      <c r="D175" s="19" t="n">
        <f aca="false">D176</f>
        <v>0</v>
      </c>
      <c r="E175" s="19" t="n">
        <f aca="false">E176</f>
        <v>401.8</v>
      </c>
      <c r="F175" s="19" t="n">
        <f aca="false">F176</f>
        <v>409</v>
      </c>
    </row>
    <row r="176" customFormat="false" ht="30" hidden="false" customHeight="false" outlineLevel="0" collapsed="false">
      <c r="A176" s="23" t="s">
        <v>119</v>
      </c>
      <c r="B176" s="21" t="s">
        <v>567</v>
      </c>
      <c r="C176" s="18" t="n">
        <v>600</v>
      </c>
      <c r="D176" s="19" t="n">
        <f aca="false">D177</f>
        <v>0</v>
      </c>
      <c r="E176" s="19" t="n">
        <f aca="false">E177</f>
        <v>401.8</v>
      </c>
      <c r="F176" s="19" t="n">
        <f aca="false">F177</f>
        <v>409</v>
      </c>
    </row>
    <row r="177" customFormat="false" ht="15" hidden="false" customHeight="false" outlineLevel="0" collapsed="false">
      <c r="A177" s="23" t="s">
        <v>121</v>
      </c>
      <c r="B177" s="21" t="s">
        <v>567</v>
      </c>
      <c r="C177" s="18" t="n">
        <v>610</v>
      </c>
      <c r="D177" s="19" t="n">
        <f aca="false">Функциональная!F865</f>
        <v>0</v>
      </c>
      <c r="E177" s="19" t="n">
        <f aca="false">Функциональная!G865</f>
        <v>401.8</v>
      </c>
      <c r="F177" s="19" t="n">
        <f aca="false">Функциональная!H865</f>
        <v>409</v>
      </c>
    </row>
    <row r="178" customFormat="false" ht="30" hidden="false" customHeight="false" outlineLevel="0" collapsed="false">
      <c r="A178" s="42" t="s">
        <v>516</v>
      </c>
      <c r="B178" s="21" t="s">
        <v>517</v>
      </c>
      <c r="C178" s="24"/>
      <c r="D178" s="19" t="n">
        <f aca="false">D179</f>
        <v>203.2</v>
      </c>
      <c r="E178" s="19" t="n">
        <f aca="false">E179</f>
        <v>100</v>
      </c>
      <c r="F178" s="19" t="n">
        <f aca="false">F179</f>
        <v>100</v>
      </c>
    </row>
    <row r="179" customFormat="false" ht="30" hidden="false" customHeight="false" outlineLevel="0" collapsed="false">
      <c r="A179" s="23" t="s">
        <v>119</v>
      </c>
      <c r="B179" s="21" t="s">
        <v>517</v>
      </c>
      <c r="C179" s="18" t="n">
        <v>600</v>
      </c>
      <c r="D179" s="19" t="n">
        <f aca="false">D180</f>
        <v>203.2</v>
      </c>
      <c r="E179" s="19" t="n">
        <f aca="false">E180</f>
        <v>100</v>
      </c>
      <c r="F179" s="19" t="n">
        <f aca="false">F180</f>
        <v>100</v>
      </c>
    </row>
    <row r="180" customFormat="false" ht="15" hidden="false" customHeight="false" outlineLevel="0" collapsed="false">
      <c r="A180" s="23" t="s">
        <v>121</v>
      </c>
      <c r="B180" s="21" t="s">
        <v>517</v>
      </c>
      <c r="C180" s="18" t="n">
        <v>610</v>
      </c>
      <c r="D180" s="19" t="n">
        <f aca="false">Функциональная!F756+Функциональная!F862</f>
        <v>203.2</v>
      </c>
      <c r="E180" s="19" t="n">
        <f aca="false">Функциональная!G756+Функциональная!G862</f>
        <v>100</v>
      </c>
      <c r="F180" s="19" t="n">
        <f aca="false">Функциональная!H756+Функциональная!H862</f>
        <v>100</v>
      </c>
    </row>
    <row r="181" customFormat="false" ht="105" hidden="false" customHeight="false" outlineLevel="0" collapsed="false">
      <c r="A181" s="23" t="s">
        <v>706</v>
      </c>
      <c r="B181" s="21" t="s">
        <v>707</v>
      </c>
      <c r="C181" s="24"/>
      <c r="D181" s="19" t="n">
        <f aca="false">D182</f>
        <v>340</v>
      </c>
      <c r="E181" s="19" t="n">
        <f aca="false">E182</f>
        <v>340</v>
      </c>
      <c r="F181" s="19" t="n">
        <f aca="false">F182</f>
        <v>340</v>
      </c>
    </row>
    <row r="182" customFormat="false" ht="30" hidden="false" customHeight="false" outlineLevel="0" collapsed="false">
      <c r="A182" s="23" t="s">
        <v>119</v>
      </c>
      <c r="B182" s="21" t="s">
        <v>707</v>
      </c>
      <c r="C182" s="18" t="s">
        <v>120</v>
      </c>
      <c r="D182" s="19" t="n">
        <f aca="false">D183</f>
        <v>340</v>
      </c>
      <c r="E182" s="19" t="n">
        <f aca="false">E183</f>
        <v>340</v>
      </c>
      <c r="F182" s="19" t="n">
        <f aca="false">F183</f>
        <v>340</v>
      </c>
    </row>
    <row r="183" customFormat="false" ht="15" hidden="false" customHeight="false" outlineLevel="0" collapsed="false">
      <c r="A183" s="23" t="s">
        <v>121</v>
      </c>
      <c r="B183" s="21" t="s">
        <v>707</v>
      </c>
      <c r="C183" s="18" t="s">
        <v>122</v>
      </c>
      <c r="D183" s="19" t="n">
        <f aca="false">Функциональная!F683</f>
        <v>340</v>
      </c>
      <c r="E183" s="19" t="n">
        <f aca="false">Функциональная!G683</f>
        <v>340</v>
      </c>
      <c r="F183" s="19" t="n">
        <f aca="false">Функциональная!H683</f>
        <v>340</v>
      </c>
    </row>
    <row r="184" customFormat="false" ht="15" hidden="false" customHeight="false" outlineLevel="0" collapsed="false">
      <c r="A184" s="20" t="s">
        <v>536</v>
      </c>
      <c r="B184" s="21" t="s">
        <v>537</v>
      </c>
      <c r="C184" s="24"/>
      <c r="D184" s="19" t="n">
        <f aca="false">D185</f>
        <v>6785.3</v>
      </c>
      <c r="E184" s="19" t="n">
        <f aca="false">E185</f>
        <v>6548</v>
      </c>
      <c r="F184" s="19" t="n">
        <f aca="false">F185</f>
        <v>6548</v>
      </c>
    </row>
    <row r="185" customFormat="false" ht="45" hidden="false" customHeight="false" outlineLevel="0" collapsed="false">
      <c r="A185" s="22" t="s">
        <v>538</v>
      </c>
      <c r="B185" s="21" t="s">
        <v>539</v>
      </c>
      <c r="C185" s="24"/>
      <c r="D185" s="19" t="n">
        <f aca="false">D189+D186</f>
        <v>6785.3</v>
      </c>
      <c r="E185" s="19" t="n">
        <f aca="false">E189+E186</f>
        <v>6548</v>
      </c>
      <c r="F185" s="19" t="n">
        <f aca="false">F189+F186</f>
        <v>6548</v>
      </c>
    </row>
    <row r="186" customFormat="false" ht="45" hidden="false" customHeight="false" outlineLevel="0" collapsed="false">
      <c r="A186" s="23" t="s">
        <v>724</v>
      </c>
      <c r="B186" s="21" t="s">
        <v>725</v>
      </c>
      <c r="C186" s="18"/>
      <c r="D186" s="19" t="n">
        <f aca="false">D187</f>
        <v>237.3</v>
      </c>
      <c r="E186" s="19" t="n">
        <f aca="false">E187</f>
        <v>0</v>
      </c>
      <c r="F186" s="19" t="n">
        <f aca="false">F187</f>
        <v>0</v>
      </c>
    </row>
    <row r="187" customFormat="false" ht="30" hidden="false" customHeight="false" outlineLevel="0" collapsed="false">
      <c r="A187" s="23" t="s">
        <v>30</v>
      </c>
      <c r="B187" s="21" t="s">
        <v>725</v>
      </c>
      <c r="C187" s="18" t="s">
        <v>31</v>
      </c>
      <c r="D187" s="19" t="n">
        <f aca="false">D188</f>
        <v>237.3</v>
      </c>
      <c r="E187" s="19" t="n">
        <f aca="false">E188</f>
        <v>0</v>
      </c>
      <c r="F187" s="19" t="n">
        <f aca="false">F188</f>
        <v>0</v>
      </c>
    </row>
    <row r="188" customFormat="false" ht="30" hidden="false" customHeight="false" outlineLevel="0" collapsed="false">
      <c r="A188" s="23" t="s">
        <v>32</v>
      </c>
      <c r="B188" s="21" t="s">
        <v>725</v>
      </c>
      <c r="C188" s="18" t="s">
        <v>33</v>
      </c>
      <c r="D188" s="19" t="n">
        <f aca="false">Функциональная!F807</f>
        <v>237.3</v>
      </c>
      <c r="E188" s="19" t="n">
        <f aca="false">Функциональная!G807</f>
        <v>0</v>
      </c>
      <c r="F188" s="19" t="n">
        <f aca="false">Функциональная!H807</f>
        <v>0</v>
      </c>
    </row>
    <row r="189" customFormat="false" ht="15" hidden="false" customHeight="false" outlineLevel="0" collapsed="false">
      <c r="A189" s="22" t="s">
        <v>540</v>
      </c>
      <c r="B189" s="21" t="s">
        <v>541</v>
      </c>
      <c r="C189" s="24"/>
      <c r="D189" s="19" t="n">
        <f aca="false">D190+D194+D192</f>
        <v>6548</v>
      </c>
      <c r="E189" s="19" t="n">
        <f aca="false">E190+E194+E192</f>
        <v>6548</v>
      </c>
      <c r="F189" s="19" t="n">
        <f aca="false">F190+F194+F192</f>
        <v>6548</v>
      </c>
    </row>
    <row r="190" customFormat="false" ht="30" hidden="false" customHeight="false" outlineLevel="0" collapsed="false">
      <c r="A190" s="23" t="s">
        <v>30</v>
      </c>
      <c r="B190" s="21" t="s">
        <v>541</v>
      </c>
      <c r="C190" s="18" t="s">
        <v>31</v>
      </c>
      <c r="D190" s="19" t="n">
        <f aca="false">D191</f>
        <v>4659.2</v>
      </c>
      <c r="E190" s="19" t="n">
        <f aca="false">E191</f>
        <v>3927</v>
      </c>
      <c r="F190" s="19" t="n">
        <f aca="false">F191</f>
        <v>3927</v>
      </c>
    </row>
    <row r="191" customFormat="false" ht="30" hidden="false" customHeight="false" outlineLevel="0" collapsed="false">
      <c r="A191" s="23" t="s">
        <v>32</v>
      </c>
      <c r="B191" s="21" t="s">
        <v>541</v>
      </c>
      <c r="C191" s="18" t="s">
        <v>33</v>
      </c>
      <c r="D191" s="19" t="n">
        <f aca="false">Функциональная!F810</f>
        <v>4659.2</v>
      </c>
      <c r="E191" s="19" t="n">
        <f aca="false">Функциональная!G810</f>
        <v>3927</v>
      </c>
      <c r="F191" s="19" t="n">
        <f aca="false">Функциональная!H810</f>
        <v>3927</v>
      </c>
    </row>
    <row r="192" customFormat="false" ht="15" hidden="false" customHeight="false" outlineLevel="0" collapsed="false">
      <c r="A192" s="25" t="s">
        <v>150</v>
      </c>
      <c r="B192" s="21" t="s">
        <v>541</v>
      </c>
      <c r="C192" s="18" t="s">
        <v>151</v>
      </c>
      <c r="D192" s="19" t="n">
        <f aca="false">D193</f>
        <v>365</v>
      </c>
      <c r="E192" s="19" t="n">
        <f aca="false">E193</f>
        <v>365</v>
      </c>
      <c r="F192" s="19" t="n">
        <f aca="false">F193</f>
        <v>365</v>
      </c>
    </row>
    <row r="193" customFormat="false" ht="30" hidden="false" customHeight="false" outlineLevel="0" collapsed="false">
      <c r="A193" s="28" t="s">
        <v>152</v>
      </c>
      <c r="B193" s="21" t="s">
        <v>541</v>
      </c>
      <c r="C193" s="18" t="s">
        <v>153</v>
      </c>
      <c r="D193" s="19" t="n">
        <f aca="false">Функциональная!F812</f>
        <v>365</v>
      </c>
      <c r="E193" s="19" t="n">
        <f aca="false">Функциональная!G812</f>
        <v>365</v>
      </c>
      <c r="F193" s="19" t="n">
        <f aca="false">Функциональная!H812</f>
        <v>365</v>
      </c>
    </row>
    <row r="194" customFormat="false" ht="30" hidden="false" customHeight="false" outlineLevel="0" collapsed="false">
      <c r="A194" s="23" t="s">
        <v>119</v>
      </c>
      <c r="B194" s="21" t="s">
        <v>541</v>
      </c>
      <c r="C194" s="18" t="s">
        <v>120</v>
      </c>
      <c r="D194" s="19" t="n">
        <f aca="false">D195</f>
        <v>1523.8</v>
      </c>
      <c r="E194" s="19" t="n">
        <f aca="false">E195</f>
        <v>2256</v>
      </c>
      <c r="F194" s="19" t="n">
        <f aca="false">F195</f>
        <v>2256</v>
      </c>
    </row>
    <row r="195" customFormat="false" ht="15" hidden="false" customHeight="false" outlineLevel="0" collapsed="false">
      <c r="A195" s="23" t="s">
        <v>121</v>
      </c>
      <c r="B195" s="21" t="s">
        <v>541</v>
      </c>
      <c r="C195" s="18" t="s">
        <v>122</v>
      </c>
      <c r="D195" s="19" t="n">
        <f aca="false">Функциональная!F814</f>
        <v>1523.8</v>
      </c>
      <c r="E195" s="19" t="n">
        <f aca="false">Функциональная!G814</f>
        <v>2256</v>
      </c>
      <c r="F195" s="19" t="n">
        <f aca="false">Функциональная!H814</f>
        <v>2256</v>
      </c>
    </row>
    <row r="196" customFormat="false" ht="15.6" hidden="false" customHeight="false" outlineLevel="0" collapsed="false">
      <c r="A196" s="63" t="s">
        <v>627</v>
      </c>
      <c r="B196" s="64" t="s">
        <v>628</v>
      </c>
      <c r="C196" s="62"/>
      <c r="D196" s="66" t="n">
        <f aca="false">D197+D207</f>
        <v>76535</v>
      </c>
      <c r="E196" s="66" t="n">
        <f aca="false">E197+E207</f>
        <v>73489.8</v>
      </c>
      <c r="F196" s="66" t="n">
        <f aca="false">F197+F207</f>
        <v>73672.9</v>
      </c>
    </row>
    <row r="197" customFormat="false" ht="15" hidden="false" customHeight="false" outlineLevel="0" collapsed="false">
      <c r="A197" s="20" t="s">
        <v>629</v>
      </c>
      <c r="B197" s="21" t="s">
        <v>630</v>
      </c>
      <c r="C197" s="24"/>
      <c r="D197" s="19" t="n">
        <f aca="false">D198</f>
        <v>15340</v>
      </c>
      <c r="E197" s="19" t="n">
        <f aca="false">E198</f>
        <v>15390</v>
      </c>
      <c r="F197" s="19" t="n">
        <f aca="false">F198</f>
        <v>15400</v>
      </c>
    </row>
    <row r="198" customFormat="false" ht="45" hidden="false" customHeight="false" outlineLevel="0" collapsed="false">
      <c r="A198" s="20" t="s">
        <v>631</v>
      </c>
      <c r="B198" s="21" t="s">
        <v>632</v>
      </c>
      <c r="C198" s="24"/>
      <c r="D198" s="19" t="n">
        <f aca="false">D199+D204</f>
        <v>15340</v>
      </c>
      <c r="E198" s="19" t="n">
        <f aca="false">E199+E204</f>
        <v>15390</v>
      </c>
      <c r="F198" s="19" t="n">
        <f aca="false">F199+F204</f>
        <v>15400</v>
      </c>
    </row>
    <row r="199" customFormat="false" ht="30" hidden="false" customHeight="false" outlineLevel="0" collapsed="false">
      <c r="A199" s="22" t="s">
        <v>633</v>
      </c>
      <c r="B199" s="21" t="s">
        <v>634</v>
      </c>
      <c r="C199" s="24"/>
      <c r="D199" s="19" t="n">
        <f aca="false">D200+D202</f>
        <v>2500</v>
      </c>
      <c r="E199" s="19" t="n">
        <f aca="false">E200+E202</f>
        <v>2500</v>
      </c>
      <c r="F199" s="19" t="n">
        <f aca="false">F200+F202</f>
        <v>2500</v>
      </c>
    </row>
    <row r="200" customFormat="false" ht="30" hidden="false" customHeight="false" outlineLevel="0" collapsed="false">
      <c r="A200" s="23" t="s">
        <v>30</v>
      </c>
      <c r="B200" s="21" t="s">
        <v>634</v>
      </c>
      <c r="C200" s="18" t="s">
        <v>31</v>
      </c>
      <c r="D200" s="19" t="n">
        <f aca="false">D201</f>
        <v>300</v>
      </c>
      <c r="E200" s="19" t="n">
        <f aca="false">E201</f>
        <v>300</v>
      </c>
      <c r="F200" s="19" t="n">
        <f aca="false">F201</f>
        <v>300</v>
      </c>
    </row>
    <row r="201" customFormat="false" ht="30" hidden="false" customHeight="false" outlineLevel="0" collapsed="false">
      <c r="A201" s="23" t="s">
        <v>32</v>
      </c>
      <c r="B201" s="21" t="s">
        <v>634</v>
      </c>
      <c r="C201" s="18" t="s">
        <v>33</v>
      </c>
      <c r="D201" s="19" t="n">
        <f aca="false">Функциональная!F963</f>
        <v>300</v>
      </c>
      <c r="E201" s="19" t="n">
        <f aca="false">Функциональная!G963</f>
        <v>300</v>
      </c>
      <c r="F201" s="19" t="n">
        <f aca="false">Функциональная!H963</f>
        <v>300</v>
      </c>
    </row>
    <row r="202" customFormat="false" ht="30" hidden="false" customHeight="false" outlineLevel="0" collapsed="false">
      <c r="A202" s="23" t="s">
        <v>119</v>
      </c>
      <c r="B202" s="21" t="s">
        <v>634</v>
      </c>
      <c r="C202" s="18" t="s">
        <v>120</v>
      </c>
      <c r="D202" s="19" t="n">
        <f aca="false">D203</f>
        <v>2200</v>
      </c>
      <c r="E202" s="19" t="n">
        <f aca="false">E203</f>
        <v>2200</v>
      </c>
      <c r="F202" s="19" t="n">
        <f aca="false">F203</f>
        <v>2200</v>
      </c>
    </row>
    <row r="203" customFormat="false" ht="15" hidden="false" customHeight="false" outlineLevel="0" collapsed="false">
      <c r="A203" s="23" t="s">
        <v>121</v>
      </c>
      <c r="B203" s="21" t="s">
        <v>634</v>
      </c>
      <c r="C203" s="18" t="s">
        <v>122</v>
      </c>
      <c r="D203" s="19" t="n">
        <f aca="false">Функциональная!F965</f>
        <v>2200</v>
      </c>
      <c r="E203" s="19" t="n">
        <f aca="false">Функциональная!G965</f>
        <v>2200</v>
      </c>
      <c r="F203" s="19" t="n">
        <f aca="false">Функциональная!H965</f>
        <v>2200</v>
      </c>
    </row>
    <row r="204" customFormat="false" ht="30" hidden="false" customHeight="false" outlineLevel="0" collapsed="false">
      <c r="A204" s="23" t="s">
        <v>635</v>
      </c>
      <c r="B204" s="21" t="s">
        <v>636</v>
      </c>
      <c r="C204" s="18"/>
      <c r="D204" s="19" t="n">
        <f aca="false">D205</f>
        <v>12840</v>
      </c>
      <c r="E204" s="19" t="n">
        <f aca="false">E205</f>
        <v>12890</v>
      </c>
      <c r="F204" s="19" t="n">
        <f aca="false">F205</f>
        <v>12900</v>
      </c>
    </row>
    <row r="205" customFormat="false" ht="30" hidden="false" customHeight="false" outlineLevel="0" collapsed="false">
      <c r="A205" s="23" t="s">
        <v>119</v>
      </c>
      <c r="B205" s="21" t="s">
        <v>636</v>
      </c>
      <c r="C205" s="18" t="s">
        <v>120</v>
      </c>
      <c r="D205" s="19" t="n">
        <f aca="false">D206</f>
        <v>12840</v>
      </c>
      <c r="E205" s="19" t="n">
        <f aca="false">E206</f>
        <v>12890</v>
      </c>
      <c r="F205" s="19" t="n">
        <f aca="false">F206</f>
        <v>12900</v>
      </c>
    </row>
    <row r="206" customFormat="false" ht="15" hidden="false" customHeight="false" outlineLevel="0" collapsed="false">
      <c r="A206" s="23" t="s">
        <v>121</v>
      </c>
      <c r="B206" s="21" t="s">
        <v>636</v>
      </c>
      <c r="C206" s="18" t="s">
        <v>122</v>
      </c>
      <c r="D206" s="19" t="n">
        <f aca="false">Функциональная!F968</f>
        <v>12840</v>
      </c>
      <c r="E206" s="19" t="n">
        <f aca="false">Функциональная!G968</f>
        <v>12890</v>
      </c>
      <c r="F206" s="19" t="n">
        <f aca="false">Функциональная!H968</f>
        <v>12900</v>
      </c>
    </row>
    <row r="207" customFormat="false" ht="15" hidden="false" customHeight="false" outlineLevel="0" collapsed="false">
      <c r="A207" s="20" t="s">
        <v>638</v>
      </c>
      <c r="B207" s="21" t="s">
        <v>639</v>
      </c>
      <c r="C207" s="24"/>
      <c r="D207" s="41" t="n">
        <f aca="false">D208</f>
        <v>61195</v>
      </c>
      <c r="E207" s="41" t="n">
        <f aca="false">E208</f>
        <v>58099.8</v>
      </c>
      <c r="F207" s="41" t="n">
        <f aca="false">F208</f>
        <v>58272.9</v>
      </c>
    </row>
    <row r="208" customFormat="false" ht="15" hidden="false" customHeight="false" outlineLevel="0" collapsed="false">
      <c r="A208" s="20" t="s">
        <v>640</v>
      </c>
      <c r="B208" s="21" t="s">
        <v>641</v>
      </c>
      <c r="C208" s="24"/>
      <c r="D208" s="41" t="n">
        <f aca="false">D209+D212</f>
        <v>61195</v>
      </c>
      <c r="E208" s="41" t="n">
        <f aca="false">E209+E212</f>
        <v>58099.8</v>
      </c>
      <c r="F208" s="41" t="n">
        <f aca="false">F209+F212</f>
        <v>58272.9</v>
      </c>
    </row>
    <row r="209" customFormat="false" ht="30" hidden="false" customHeight="false" outlineLevel="0" collapsed="false">
      <c r="A209" s="20" t="s">
        <v>642</v>
      </c>
      <c r="B209" s="21" t="s">
        <v>643</v>
      </c>
      <c r="C209" s="24"/>
      <c r="D209" s="41" t="n">
        <f aca="false">D210</f>
        <v>200</v>
      </c>
      <c r="E209" s="41" t="n">
        <f aca="false">E210</f>
        <v>300</v>
      </c>
      <c r="F209" s="41" t="n">
        <f aca="false">F210</f>
        <v>332</v>
      </c>
    </row>
    <row r="210" customFormat="false" ht="30" hidden="false" customHeight="false" outlineLevel="0" collapsed="false">
      <c r="A210" s="23" t="s">
        <v>119</v>
      </c>
      <c r="B210" s="21" t="s">
        <v>643</v>
      </c>
      <c r="C210" s="18" t="n">
        <v>600</v>
      </c>
      <c r="D210" s="41" t="n">
        <f aca="false">D211</f>
        <v>200</v>
      </c>
      <c r="E210" s="41" t="n">
        <f aca="false">E211</f>
        <v>300</v>
      </c>
      <c r="F210" s="41" t="n">
        <f aca="false">F211</f>
        <v>332</v>
      </c>
    </row>
    <row r="211" customFormat="false" ht="15" hidden="false" customHeight="false" outlineLevel="0" collapsed="false">
      <c r="A211" s="23" t="s">
        <v>121</v>
      </c>
      <c r="B211" s="21" t="s">
        <v>643</v>
      </c>
      <c r="C211" s="18" t="n">
        <v>610</v>
      </c>
      <c r="D211" s="41" t="n">
        <f aca="false">Функциональная!F987</f>
        <v>200</v>
      </c>
      <c r="E211" s="41" t="n">
        <f aca="false">Функциональная!G987</f>
        <v>300</v>
      </c>
      <c r="F211" s="41" t="n">
        <f aca="false">Функциональная!H987</f>
        <v>332</v>
      </c>
    </row>
    <row r="212" customFormat="false" ht="30" hidden="false" customHeight="false" outlineLevel="0" collapsed="false">
      <c r="A212" s="22" t="s">
        <v>644</v>
      </c>
      <c r="B212" s="21" t="s">
        <v>645</v>
      </c>
      <c r="C212" s="18"/>
      <c r="D212" s="41" t="n">
        <f aca="false">D213</f>
        <v>60995</v>
      </c>
      <c r="E212" s="41" t="n">
        <f aca="false">E213</f>
        <v>57799.8</v>
      </c>
      <c r="F212" s="41" t="n">
        <f aca="false">F213</f>
        <v>57940.9</v>
      </c>
    </row>
    <row r="213" customFormat="false" ht="30" hidden="false" customHeight="false" outlineLevel="0" collapsed="false">
      <c r="A213" s="23" t="s">
        <v>119</v>
      </c>
      <c r="B213" s="21" t="s">
        <v>645</v>
      </c>
      <c r="C213" s="18" t="n">
        <v>600</v>
      </c>
      <c r="D213" s="41" t="n">
        <f aca="false">D214</f>
        <v>60995</v>
      </c>
      <c r="E213" s="41" t="n">
        <f aca="false">E214</f>
        <v>57799.8</v>
      </c>
      <c r="F213" s="41" t="n">
        <f aca="false">F214</f>
        <v>57940.9</v>
      </c>
    </row>
    <row r="214" customFormat="false" ht="15" hidden="false" customHeight="false" outlineLevel="0" collapsed="false">
      <c r="A214" s="23" t="s">
        <v>121</v>
      </c>
      <c r="B214" s="21" t="s">
        <v>645</v>
      </c>
      <c r="C214" s="18" t="n">
        <v>610</v>
      </c>
      <c r="D214" s="41" t="n">
        <f aca="false">Функциональная!F990</f>
        <v>60995</v>
      </c>
      <c r="E214" s="41" t="n">
        <f aca="false">Функциональная!G990</f>
        <v>57799.8</v>
      </c>
      <c r="F214" s="41" t="n">
        <f aca="false">Функциональная!H990</f>
        <v>57940.9</v>
      </c>
    </row>
    <row r="215" customFormat="false" ht="15.6" hidden="false" customHeight="false" outlineLevel="0" collapsed="false">
      <c r="A215" s="63" t="s">
        <v>236</v>
      </c>
      <c r="B215" s="64" t="s">
        <v>237</v>
      </c>
      <c r="C215" s="62"/>
      <c r="D215" s="66" t="n">
        <f aca="false">D221+D216</f>
        <v>2244</v>
      </c>
      <c r="E215" s="66" t="n">
        <f aca="false">E221+E216</f>
        <v>1437</v>
      </c>
      <c r="F215" s="66" t="n">
        <f aca="false">F221+F216</f>
        <v>1437</v>
      </c>
    </row>
    <row r="216" customFormat="false" ht="30" hidden="false" customHeight="false" outlineLevel="0" collapsed="false">
      <c r="A216" s="36" t="s">
        <v>238</v>
      </c>
      <c r="B216" s="21" t="s">
        <v>239</v>
      </c>
      <c r="C216" s="24"/>
      <c r="D216" s="41" t="n">
        <f aca="false">D217</f>
        <v>300</v>
      </c>
      <c r="E216" s="41" t="n">
        <f aca="false">E217</f>
        <v>300</v>
      </c>
      <c r="F216" s="41" t="n">
        <f aca="false">F217</f>
        <v>300</v>
      </c>
    </row>
    <row r="217" customFormat="false" ht="45" hidden="false" customHeight="false" outlineLevel="0" collapsed="false">
      <c r="A217" s="36" t="s">
        <v>240</v>
      </c>
      <c r="B217" s="21" t="s">
        <v>241</v>
      </c>
      <c r="C217" s="24"/>
      <c r="D217" s="41" t="n">
        <f aca="false">D218</f>
        <v>300</v>
      </c>
      <c r="E217" s="41" t="n">
        <f aca="false">E218</f>
        <v>300</v>
      </c>
      <c r="F217" s="41" t="n">
        <f aca="false">F218</f>
        <v>300</v>
      </c>
    </row>
    <row r="218" customFormat="false" ht="30" hidden="false" customHeight="false" outlineLevel="0" collapsed="false">
      <c r="A218" s="29" t="s">
        <v>242</v>
      </c>
      <c r="B218" s="21" t="s">
        <v>243</v>
      </c>
      <c r="C218" s="24"/>
      <c r="D218" s="41" t="n">
        <f aca="false">D219</f>
        <v>300</v>
      </c>
      <c r="E218" s="41" t="n">
        <f aca="false">E219</f>
        <v>300</v>
      </c>
      <c r="F218" s="41" t="n">
        <f aca="false">F219</f>
        <v>300</v>
      </c>
    </row>
    <row r="219" customFormat="false" ht="30" hidden="false" customHeight="false" outlineLevel="0" collapsed="false">
      <c r="A219" s="23" t="s">
        <v>30</v>
      </c>
      <c r="B219" s="21" t="s">
        <v>243</v>
      </c>
      <c r="C219" s="18" t="s">
        <v>31</v>
      </c>
      <c r="D219" s="19" t="n">
        <f aca="false">D220</f>
        <v>300</v>
      </c>
      <c r="E219" s="19" t="n">
        <f aca="false">E220</f>
        <v>300</v>
      </c>
      <c r="F219" s="19" t="n">
        <f aca="false">F220</f>
        <v>300</v>
      </c>
    </row>
    <row r="220" customFormat="false" ht="30" hidden="false" customHeight="false" outlineLevel="0" collapsed="false">
      <c r="A220" s="23" t="s">
        <v>32</v>
      </c>
      <c r="B220" s="21" t="s">
        <v>243</v>
      </c>
      <c r="C220" s="18" t="s">
        <v>33</v>
      </c>
      <c r="D220" s="19" t="n">
        <f aca="false">Функциональная!F282</f>
        <v>300</v>
      </c>
      <c r="E220" s="19" t="n">
        <f aca="false">Функциональная!G282</f>
        <v>300</v>
      </c>
      <c r="F220" s="19" t="n">
        <f aca="false">Функциональная!H282</f>
        <v>300</v>
      </c>
    </row>
    <row r="221" customFormat="false" ht="30" hidden="false" customHeight="false" outlineLevel="0" collapsed="false">
      <c r="A221" s="20" t="s">
        <v>244</v>
      </c>
      <c r="B221" s="21" t="s">
        <v>245</v>
      </c>
      <c r="C221" s="24"/>
      <c r="D221" s="19" t="n">
        <f aca="false">D222</f>
        <v>1944</v>
      </c>
      <c r="E221" s="19" t="n">
        <f aca="false">E222</f>
        <v>1137</v>
      </c>
      <c r="F221" s="19" t="n">
        <f aca="false">F222</f>
        <v>1137</v>
      </c>
    </row>
    <row r="222" customFormat="false" ht="45" hidden="false" customHeight="false" outlineLevel="0" collapsed="false">
      <c r="A222" s="20" t="s">
        <v>246</v>
      </c>
      <c r="B222" s="21" t="s">
        <v>247</v>
      </c>
      <c r="C222" s="24"/>
      <c r="D222" s="19" t="n">
        <f aca="false">D223</f>
        <v>1944</v>
      </c>
      <c r="E222" s="19" t="n">
        <f aca="false">E223</f>
        <v>1137</v>
      </c>
      <c r="F222" s="19" t="n">
        <f aca="false">F223</f>
        <v>1137</v>
      </c>
    </row>
    <row r="223" customFormat="false" ht="45" hidden="false" customHeight="false" outlineLevel="0" collapsed="false">
      <c r="A223" s="20" t="s">
        <v>248</v>
      </c>
      <c r="B223" s="21" t="s">
        <v>249</v>
      </c>
      <c r="C223" s="24"/>
      <c r="D223" s="19" t="n">
        <f aca="false">D224+D226</f>
        <v>1944</v>
      </c>
      <c r="E223" s="19" t="n">
        <f aca="false">E224+E226</f>
        <v>1137</v>
      </c>
      <c r="F223" s="19" t="n">
        <f aca="false">F224+F226</f>
        <v>1137</v>
      </c>
    </row>
    <row r="224" customFormat="false" ht="60" hidden="false" customHeight="false" outlineLevel="0" collapsed="false">
      <c r="A224" s="23" t="s">
        <v>22</v>
      </c>
      <c r="B224" s="21" t="s">
        <v>249</v>
      </c>
      <c r="C224" s="18" t="s">
        <v>23</v>
      </c>
      <c r="D224" s="19" t="n">
        <f aca="false">D225</f>
        <v>269</v>
      </c>
      <c r="E224" s="19" t="n">
        <f aca="false">E225</f>
        <v>269</v>
      </c>
      <c r="F224" s="19" t="n">
        <f aca="false">F225</f>
        <v>269</v>
      </c>
    </row>
    <row r="225" customFormat="false" ht="30" hidden="false" customHeight="false" outlineLevel="0" collapsed="false">
      <c r="A225" s="23" t="s">
        <v>24</v>
      </c>
      <c r="B225" s="21" t="s">
        <v>249</v>
      </c>
      <c r="C225" s="18" t="s">
        <v>25</v>
      </c>
      <c r="D225" s="19" t="n">
        <f aca="false">Функциональная!F287</f>
        <v>269</v>
      </c>
      <c r="E225" s="19" t="n">
        <f aca="false">Функциональная!G287</f>
        <v>269</v>
      </c>
      <c r="F225" s="19" t="n">
        <f aca="false">Функциональная!H287</f>
        <v>269</v>
      </c>
    </row>
    <row r="226" customFormat="false" ht="30" hidden="false" customHeight="false" outlineLevel="0" collapsed="false">
      <c r="A226" s="23" t="s">
        <v>30</v>
      </c>
      <c r="B226" s="21" t="s">
        <v>249</v>
      </c>
      <c r="C226" s="18" t="s">
        <v>31</v>
      </c>
      <c r="D226" s="19" t="n">
        <f aca="false">D227</f>
        <v>1675</v>
      </c>
      <c r="E226" s="19" t="n">
        <f aca="false">E227</f>
        <v>868</v>
      </c>
      <c r="F226" s="19" t="n">
        <f aca="false">F227</f>
        <v>868</v>
      </c>
    </row>
    <row r="227" customFormat="false" ht="30" hidden="false" customHeight="false" outlineLevel="0" collapsed="false">
      <c r="A227" s="23" t="s">
        <v>32</v>
      </c>
      <c r="B227" s="21" t="s">
        <v>249</v>
      </c>
      <c r="C227" s="18" t="s">
        <v>33</v>
      </c>
      <c r="D227" s="19" t="n">
        <f aca="false">Функциональная!F289</f>
        <v>1675</v>
      </c>
      <c r="E227" s="19" t="n">
        <f aca="false">Функциональная!G289</f>
        <v>868</v>
      </c>
      <c r="F227" s="19" t="n">
        <f aca="false">Функциональная!H289</f>
        <v>868</v>
      </c>
    </row>
    <row r="228" customFormat="false" ht="15.6" hidden="false" customHeight="false" outlineLevel="0" collapsed="false">
      <c r="A228" s="63" t="s">
        <v>458</v>
      </c>
      <c r="B228" s="64" t="s">
        <v>459</v>
      </c>
      <c r="C228" s="62"/>
      <c r="D228" s="66" t="n">
        <f aca="false">D229+D243+D238</f>
        <v>1325</v>
      </c>
      <c r="E228" s="66" t="n">
        <f aca="false">E229+E243+E238</f>
        <v>1500</v>
      </c>
      <c r="F228" s="66" t="n">
        <f aca="false">F229+F243+F238</f>
        <v>1500</v>
      </c>
    </row>
    <row r="229" customFormat="false" ht="15" hidden="false" customHeight="false" outlineLevel="0" collapsed="false">
      <c r="A229" s="20" t="s">
        <v>460</v>
      </c>
      <c r="B229" s="21" t="s">
        <v>461</v>
      </c>
      <c r="C229" s="24"/>
      <c r="D229" s="41" t="n">
        <f aca="false">D230+D234</f>
        <v>964</v>
      </c>
      <c r="E229" s="41" t="n">
        <f aca="false">E230+E234</f>
        <v>1100</v>
      </c>
      <c r="F229" s="41" t="n">
        <f aca="false">F230+F234</f>
        <v>1100</v>
      </c>
    </row>
    <row r="230" customFormat="false" ht="45" hidden="false" customHeight="false" outlineLevel="0" collapsed="false">
      <c r="A230" s="29" t="s">
        <v>462</v>
      </c>
      <c r="B230" s="21" t="s">
        <v>463</v>
      </c>
      <c r="C230" s="24"/>
      <c r="D230" s="19" t="n">
        <f aca="false">D231</f>
        <v>464</v>
      </c>
      <c r="E230" s="19" t="n">
        <f aca="false">E231</f>
        <v>600</v>
      </c>
      <c r="F230" s="19" t="n">
        <f aca="false">F231</f>
        <v>600</v>
      </c>
    </row>
    <row r="231" customFormat="false" ht="30" hidden="false" customHeight="false" outlineLevel="0" collapsed="false">
      <c r="A231" s="27" t="s">
        <v>464</v>
      </c>
      <c r="B231" s="21" t="s">
        <v>465</v>
      </c>
      <c r="C231" s="24"/>
      <c r="D231" s="19" t="n">
        <f aca="false">D232</f>
        <v>464</v>
      </c>
      <c r="E231" s="19" t="n">
        <f aca="false">E232</f>
        <v>600</v>
      </c>
      <c r="F231" s="19" t="n">
        <f aca="false">F232</f>
        <v>600</v>
      </c>
    </row>
    <row r="232" customFormat="false" ht="30" hidden="false" customHeight="false" outlineLevel="0" collapsed="false">
      <c r="A232" s="23" t="s">
        <v>30</v>
      </c>
      <c r="B232" s="21" t="s">
        <v>465</v>
      </c>
      <c r="C232" s="18" t="s">
        <v>31</v>
      </c>
      <c r="D232" s="19" t="n">
        <f aca="false">D233</f>
        <v>464</v>
      </c>
      <c r="E232" s="19" t="n">
        <f aca="false">E233</f>
        <v>600</v>
      </c>
      <c r="F232" s="19" t="n">
        <f aca="false">F233</f>
        <v>600</v>
      </c>
    </row>
    <row r="233" customFormat="false" ht="30" hidden="false" customHeight="false" outlineLevel="0" collapsed="false">
      <c r="A233" s="23" t="s">
        <v>32</v>
      </c>
      <c r="B233" s="21" t="s">
        <v>465</v>
      </c>
      <c r="C233" s="18" t="s">
        <v>33</v>
      </c>
      <c r="D233" s="19" t="n">
        <f aca="false">Функциональная!F572</f>
        <v>464</v>
      </c>
      <c r="E233" s="19" t="n">
        <f aca="false">Функциональная!G572</f>
        <v>600</v>
      </c>
      <c r="F233" s="19" t="n">
        <f aca="false">Функциональная!H572</f>
        <v>600</v>
      </c>
    </row>
    <row r="234" customFormat="false" ht="30" hidden="false" customHeight="false" outlineLevel="0" collapsed="false">
      <c r="A234" s="29" t="s">
        <v>466</v>
      </c>
      <c r="B234" s="21" t="s">
        <v>467</v>
      </c>
      <c r="C234" s="24"/>
      <c r="D234" s="19" t="n">
        <f aca="false">D235</f>
        <v>500</v>
      </c>
      <c r="E234" s="19" t="n">
        <f aca="false">E235</f>
        <v>500</v>
      </c>
      <c r="F234" s="19" t="n">
        <f aca="false">F235</f>
        <v>500</v>
      </c>
    </row>
    <row r="235" customFormat="false" ht="30" hidden="false" customHeight="false" outlineLevel="0" collapsed="false">
      <c r="A235" s="27" t="s">
        <v>464</v>
      </c>
      <c r="B235" s="21" t="s">
        <v>468</v>
      </c>
      <c r="C235" s="24"/>
      <c r="D235" s="19" t="n">
        <f aca="false">D236</f>
        <v>500</v>
      </c>
      <c r="E235" s="19" t="n">
        <f aca="false">E236</f>
        <v>500</v>
      </c>
      <c r="F235" s="19" t="n">
        <f aca="false">F236</f>
        <v>500</v>
      </c>
    </row>
    <row r="236" customFormat="false" ht="30" hidden="false" customHeight="false" outlineLevel="0" collapsed="false">
      <c r="A236" s="23" t="s">
        <v>119</v>
      </c>
      <c r="B236" s="21" t="s">
        <v>468</v>
      </c>
      <c r="C236" s="18" t="s">
        <v>120</v>
      </c>
      <c r="D236" s="19" t="n">
        <f aca="false">D237</f>
        <v>500</v>
      </c>
      <c r="E236" s="19" t="n">
        <f aca="false">E237</f>
        <v>500</v>
      </c>
      <c r="F236" s="19" t="n">
        <f aca="false">F237</f>
        <v>500</v>
      </c>
    </row>
    <row r="237" customFormat="false" ht="15" hidden="false" customHeight="false" outlineLevel="0" collapsed="false">
      <c r="A237" s="23" t="s">
        <v>121</v>
      </c>
      <c r="B237" s="21" t="s">
        <v>468</v>
      </c>
      <c r="C237" s="18" t="s">
        <v>122</v>
      </c>
      <c r="D237" s="19" t="n">
        <f aca="false">Функциональная!F576</f>
        <v>500</v>
      </c>
      <c r="E237" s="19" t="n">
        <f aca="false">Функциональная!G576</f>
        <v>500</v>
      </c>
      <c r="F237" s="19" t="n">
        <f aca="false">Функциональная!H576</f>
        <v>500</v>
      </c>
    </row>
    <row r="238" customFormat="false" ht="15" hidden="false" customHeight="false" outlineLevel="0" collapsed="false">
      <c r="A238" s="23" t="s">
        <v>469</v>
      </c>
      <c r="B238" s="21" t="s">
        <v>470</v>
      </c>
      <c r="C238" s="18"/>
      <c r="D238" s="19" t="n">
        <f aca="false">D239</f>
        <v>200</v>
      </c>
      <c r="E238" s="19" t="n">
        <f aca="false">E239</f>
        <v>0</v>
      </c>
      <c r="F238" s="19" t="n">
        <f aca="false">F239</f>
        <v>0</v>
      </c>
    </row>
    <row r="239" customFormat="false" ht="30" hidden="false" customHeight="false" outlineLevel="0" collapsed="false">
      <c r="A239" s="23" t="s">
        <v>471</v>
      </c>
      <c r="B239" s="21" t="s">
        <v>472</v>
      </c>
      <c r="C239" s="18"/>
      <c r="D239" s="19" t="n">
        <f aca="false">D240</f>
        <v>200</v>
      </c>
      <c r="E239" s="19" t="n">
        <f aca="false">E240</f>
        <v>0</v>
      </c>
      <c r="F239" s="19" t="n">
        <f aca="false">F240</f>
        <v>0</v>
      </c>
    </row>
    <row r="240" customFormat="false" ht="45" hidden="false" customHeight="false" outlineLevel="0" collapsed="false">
      <c r="A240" s="23" t="s">
        <v>473</v>
      </c>
      <c r="B240" s="21" t="s">
        <v>474</v>
      </c>
      <c r="C240" s="18"/>
      <c r="D240" s="19" t="n">
        <f aca="false">D241</f>
        <v>200</v>
      </c>
      <c r="E240" s="19" t="n">
        <f aca="false">E241</f>
        <v>0</v>
      </c>
      <c r="F240" s="19" t="n">
        <f aca="false">F241</f>
        <v>0</v>
      </c>
    </row>
    <row r="241" customFormat="false" ht="30" hidden="false" customHeight="false" outlineLevel="0" collapsed="false">
      <c r="A241" s="23" t="s">
        <v>30</v>
      </c>
      <c r="B241" s="21" t="s">
        <v>474</v>
      </c>
      <c r="C241" s="18" t="s">
        <v>31</v>
      </c>
      <c r="D241" s="19" t="n">
        <f aca="false">D242</f>
        <v>200</v>
      </c>
      <c r="E241" s="19" t="n">
        <f aca="false">E242</f>
        <v>0</v>
      </c>
      <c r="F241" s="19" t="n">
        <f aca="false">F242</f>
        <v>0</v>
      </c>
    </row>
    <row r="242" customFormat="false" ht="30" hidden="false" customHeight="false" outlineLevel="0" collapsed="false">
      <c r="A242" s="23" t="s">
        <v>32</v>
      </c>
      <c r="B242" s="21" t="s">
        <v>474</v>
      </c>
      <c r="C242" s="18" t="s">
        <v>33</v>
      </c>
      <c r="D242" s="19" t="n">
        <f aca="false">Функциональная!F581</f>
        <v>200</v>
      </c>
      <c r="E242" s="19" t="n">
        <f aca="false">Функциональная!G581</f>
        <v>0</v>
      </c>
      <c r="F242" s="19" t="n">
        <f aca="false">Функциональная!H581</f>
        <v>0</v>
      </c>
    </row>
    <row r="243" customFormat="false" ht="15" hidden="false" customHeight="false" outlineLevel="0" collapsed="false">
      <c r="A243" s="20" t="s">
        <v>475</v>
      </c>
      <c r="B243" s="21" t="s">
        <v>476</v>
      </c>
      <c r="C243" s="24"/>
      <c r="D243" s="41" t="n">
        <f aca="false">D244</f>
        <v>161</v>
      </c>
      <c r="E243" s="41" t="n">
        <f aca="false">E244</f>
        <v>400</v>
      </c>
      <c r="F243" s="41" t="n">
        <f aca="false">F244</f>
        <v>400</v>
      </c>
    </row>
    <row r="244" customFormat="false" ht="30" hidden="false" customHeight="false" outlineLevel="0" collapsed="false">
      <c r="A244" s="29" t="s">
        <v>477</v>
      </c>
      <c r="B244" s="21" t="s">
        <v>478</v>
      </c>
      <c r="C244" s="24"/>
      <c r="D244" s="41" t="n">
        <f aca="false">D245</f>
        <v>161</v>
      </c>
      <c r="E244" s="41" t="n">
        <f aca="false">E245</f>
        <v>400</v>
      </c>
      <c r="F244" s="41" t="n">
        <f aca="false">F245</f>
        <v>400</v>
      </c>
    </row>
    <row r="245" customFormat="false" ht="30" hidden="false" customHeight="false" outlineLevel="0" collapsed="false">
      <c r="A245" s="29" t="s">
        <v>479</v>
      </c>
      <c r="B245" s="21" t="s">
        <v>480</v>
      </c>
      <c r="C245" s="24"/>
      <c r="D245" s="19" t="n">
        <f aca="false">D246</f>
        <v>161</v>
      </c>
      <c r="E245" s="19" t="n">
        <f aca="false">E246</f>
        <v>400</v>
      </c>
      <c r="F245" s="19" t="n">
        <f aca="false">F246</f>
        <v>400</v>
      </c>
    </row>
    <row r="246" customFormat="false" ht="30" hidden="false" customHeight="false" outlineLevel="0" collapsed="false">
      <c r="A246" s="23" t="s">
        <v>30</v>
      </c>
      <c r="B246" s="21" t="s">
        <v>480</v>
      </c>
      <c r="C246" s="18" t="s">
        <v>31</v>
      </c>
      <c r="D246" s="19" t="n">
        <f aca="false">D247</f>
        <v>161</v>
      </c>
      <c r="E246" s="19" t="n">
        <f aca="false">E247</f>
        <v>400</v>
      </c>
      <c r="F246" s="19" t="n">
        <f aca="false">F247</f>
        <v>400</v>
      </c>
    </row>
    <row r="247" customFormat="false" ht="30" hidden="false" customHeight="false" outlineLevel="0" collapsed="false">
      <c r="A247" s="23" t="s">
        <v>32</v>
      </c>
      <c r="B247" s="21" t="s">
        <v>480</v>
      </c>
      <c r="C247" s="18" t="s">
        <v>33</v>
      </c>
      <c r="D247" s="19" t="n">
        <f aca="false">Функциональная!F586</f>
        <v>161</v>
      </c>
      <c r="E247" s="19" t="n">
        <f aca="false">Функциональная!G586</f>
        <v>400</v>
      </c>
      <c r="F247" s="19" t="n">
        <f aca="false">Функциональная!H586</f>
        <v>400</v>
      </c>
    </row>
    <row r="248" customFormat="false" ht="31.2" hidden="false" customHeight="false" outlineLevel="0" collapsed="false">
      <c r="A248" s="63" t="s">
        <v>111</v>
      </c>
      <c r="B248" s="64" t="s">
        <v>112</v>
      </c>
      <c r="C248" s="62"/>
      <c r="D248" s="16" t="n">
        <f aca="false">D249+D296+D310+D315+D322+D327</f>
        <v>114716.5</v>
      </c>
      <c r="E248" s="16" t="n">
        <f aca="false">E249+E296+E310+E315+E322+E327</f>
        <v>105629.6</v>
      </c>
      <c r="F248" s="16" t="n">
        <f aca="false">F249+F296+F310+F315+F322+F327</f>
        <v>104635.1</v>
      </c>
    </row>
    <row r="249" customFormat="false" ht="15" hidden="false" customHeight="false" outlineLevel="0" collapsed="false">
      <c r="A249" s="20" t="s">
        <v>113</v>
      </c>
      <c r="B249" s="21" t="s">
        <v>114</v>
      </c>
      <c r="C249" s="24"/>
      <c r="D249" s="19" t="n">
        <f aca="false">D250+D261+D267+D271+D275+D279</f>
        <v>66670.7</v>
      </c>
      <c r="E249" s="19" t="n">
        <f aca="false">E250+E261+E267+E271+E275+E279</f>
        <v>57974.7</v>
      </c>
      <c r="F249" s="19" t="n">
        <f aca="false">F250+F261+F267+F271+F275+F279</f>
        <v>56929.4</v>
      </c>
    </row>
    <row r="250" customFormat="false" ht="60" hidden="false" customHeight="false" outlineLevel="0" collapsed="false">
      <c r="A250" s="29" t="s">
        <v>205</v>
      </c>
      <c r="B250" s="21" t="s">
        <v>116</v>
      </c>
      <c r="C250" s="24"/>
      <c r="D250" s="19" t="n">
        <f aca="false">D251+D256</f>
        <v>49605.4</v>
      </c>
      <c r="E250" s="19" t="n">
        <f aca="false">E251+E256</f>
        <v>39041</v>
      </c>
      <c r="F250" s="19" t="n">
        <f aca="false">F251+F256</f>
        <v>38991</v>
      </c>
    </row>
    <row r="251" customFormat="false" ht="75" hidden="false" customHeight="false" outlineLevel="0" collapsed="false">
      <c r="A251" s="20" t="s">
        <v>117</v>
      </c>
      <c r="B251" s="21" t="s">
        <v>118</v>
      </c>
      <c r="C251" s="24"/>
      <c r="D251" s="19" t="n">
        <f aca="false">D252+D254</f>
        <v>4165</v>
      </c>
      <c r="E251" s="19" t="n">
        <f aca="false">E252+E254</f>
        <v>1500</v>
      </c>
      <c r="F251" s="19" t="n">
        <f aca="false">F252+F254</f>
        <v>1450</v>
      </c>
    </row>
    <row r="252" customFormat="false" ht="30" hidden="false" customHeight="false" outlineLevel="0" collapsed="false">
      <c r="A252" s="23" t="s">
        <v>30</v>
      </c>
      <c r="B252" s="21" t="s">
        <v>118</v>
      </c>
      <c r="C252" s="18" t="s">
        <v>31</v>
      </c>
      <c r="D252" s="19" t="n">
        <f aca="false">D253</f>
        <v>30</v>
      </c>
      <c r="E252" s="19" t="n">
        <f aca="false">E253</f>
        <v>0</v>
      </c>
      <c r="F252" s="19" t="n">
        <f aca="false">F253</f>
        <v>50</v>
      </c>
    </row>
    <row r="253" customFormat="false" ht="30" hidden="false" customHeight="false" outlineLevel="0" collapsed="false">
      <c r="A253" s="23" t="s">
        <v>32</v>
      </c>
      <c r="B253" s="21" t="s">
        <v>118</v>
      </c>
      <c r="C253" s="18" t="s">
        <v>33</v>
      </c>
      <c r="D253" s="19" t="n">
        <f aca="false">Функциональная!F243</f>
        <v>30</v>
      </c>
      <c r="E253" s="19" t="n">
        <f aca="false">Функциональная!G243</f>
        <v>0</v>
      </c>
      <c r="F253" s="19" t="n">
        <f aca="false">Функциональная!H243</f>
        <v>50</v>
      </c>
    </row>
    <row r="254" customFormat="false" ht="30" hidden="false" customHeight="false" outlineLevel="0" collapsed="false">
      <c r="A254" s="23" t="s">
        <v>119</v>
      </c>
      <c r="B254" s="21" t="s">
        <v>118</v>
      </c>
      <c r="C254" s="18" t="s">
        <v>120</v>
      </c>
      <c r="D254" s="19" t="n">
        <f aca="false">D255</f>
        <v>4135</v>
      </c>
      <c r="E254" s="19" t="n">
        <f aca="false">E255</f>
        <v>1500</v>
      </c>
      <c r="F254" s="19" t="n">
        <f aca="false">F255</f>
        <v>1400</v>
      </c>
    </row>
    <row r="255" customFormat="false" ht="15" hidden="false" customHeight="false" outlineLevel="0" collapsed="false">
      <c r="A255" s="23" t="s">
        <v>121</v>
      </c>
      <c r="B255" s="21" t="s">
        <v>118</v>
      </c>
      <c r="C255" s="18" t="s">
        <v>122</v>
      </c>
      <c r="D255" s="19" t="n">
        <f aca="false">Функциональная!F618+Функциональная!F689+Функциональная!F762+Функциональная!F125+Функциональная!F871</f>
        <v>4135</v>
      </c>
      <c r="E255" s="19" t="n">
        <f aca="false">Функциональная!G618+Функциональная!G689+Функциональная!G762+Функциональная!G125+Функциональная!G871</f>
        <v>1500</v>
      </c>
      <c r="F255" s="19" t="n">
        <f aca="false">Функциональная!H618+Функциональная!H689+Функциональная!H762+Функциональная!H125+Функциональная!H871</f>
        <v>1400</v>
      </c>
    </row>
    <row r="256" customFormat="false" ht="15" hidden="false" customHeight="false" outlineLevel="0" collapsed="false">
      <c r="A256" s="23" t="s">
        <v>123</v>
      </c>
      <c r="B256" s="21" t="s">
        <v>124</v>
      </c>
      <c r="C256" s="18"/>
      <c r="D256" s="19" t="n">
        <f aca="false">D257+D259</f>
        <v>45440.4</v>
      </c>
      <c r="E256" s="19" t="n">
        <f aca="false">E257+E259</f>
        <v>37541</v>
      </c>
      <c r="F256" s="19" t="n">
        <f aca="false">F257+F259</f>
        <v>37541</v>
      </c>
    </row>
    <row r="257" customFormat="false" ht="30" hidden="false" customHeight="false" outlineLevel="0" collapsed="false">
      <c r="A257" s="23" t="s">
        <v>30</v>
      </c>
      <c r="B257" s="21" t="s">
        <v>124</v>
      </c>
      <c r="C257" s="18" t="s">
        <v>31</v>
      </c>
      <c r="D257" s="19" t="n">
        <f aca="false">D258</f>
        <v>1762.8</v>
      </c>
      <c r="E257" s="19" t="n">
        <f aca="false">E258</f>
        <v>1678.8</v>
      </c>
      <c r="F257" s="19" t="n">
        <f aca="false">F258</f>
        <v>1678.8</v>
      </c>
    </row>
    <row r="258" customFormat="false" ht="30" hidden="false" customHeight="false" outlineLevel="0" collapsed="false">
      <c r="A258" s="23" t="s">
        <v>32</v>
      </c>
      <c r="B258" s="21" t="s">
        <v>124</v>
      </c>
      <c r="C258" s="18" t="s">
        <v>33</v>
      </c>
      <c r="D258" s="19" t="n">
        <f aca="false">Функциональная!F246</f>
        <v>1762.8</v>
      </c>
      <c r="E258" s="19" t="n">
        <f aca="false">Функциональная!G246</f>
        <v>1678.8</v>
      </c>
      <c r="F258" s="19" t="n">
        <f aca="false">Функциональная!H246</f>
        <v>1678.8</v>
      </c>
    </row>
    <row r="259" customFormat="false" ht="30" hidden="false" customHeight="false" outlineLevel="0" collapsed="false">
      <c r="A259" s="23" t="s">
        <v>119</v>
      </c>
      <c r="B259" s="21" t="s">
        <v>124</v>
      </c>
      <c r="C259" s="18" t="s">
        <v>120</v>
      </c>
      <c r="D259" s="19" t="n">
        <f aca="false">D260</f>
        <v>43677.6</v>
      </c>
      <c r="E259" s="19" t="n">
        <f aca="false">E260</f>
        <v>35862.2</v>
      </c>
      <c r="F259" s="19" t="n">
        <f aca="false">F260</f>
        <v>35862.2</v>
      </c>
    </row>
    <row r="260" customFormat="false" ht="15" hidden="false" customHeight="false" outlineLevel="0" collapsed="false">
      <c r="A260" s="23" t="s">
        <v>121</v>
      </c>
      <c r="B260" s="21" t="s">
        <v>124</v>
      </c>
      <c r="C260" s="18" t="s">
        <v>122</v>
      </c>
      <c r="D260" s="19" t="n">
        <f aca="false">Функциональная!F128+Функциональная!F765+Функциональная!F692+Функциональная!F621+Функциональная!F874</f>
        <v>43677.6</v>
      </c>
      <c r="E260" s="19" t="n">
        <f aca="false">Функциональная!G128+Функциональная!G765+Функциональная!G692+Функциональная!G621+Функциональная!G874</f>
        <v>35862.2</v>
      </c>
      <c r="F260" s="19" t="n">
        <f aca="false">Функциональная!H128+Функциональная!H765+Функциональная!H692+Функциональная!H621+Функциональная!H874</f>
        <v>35862.2</v>
      </c>
    </row>
    <row r="261" customFormat="false" ht="30" hidden="false" customHeight="false" outlineLevel="0" collapsed="false">
      <c r="A261" s="29" t="s">
        <v>206</v>
      </c>
      <c r="B261" s="21" t="s">
        <v>207</v>
      </c>
      <c r="C261" s="24"/>
      <c r="D261" s="19" t="n">
        <f aca="false">D262</f>
        <v>48</v>
      </c>
      <c r="E261" s="19" t="n">
        <f aca="false">E262</f>
        <v>110</v>
      </c>
      <c r="F261" s="19" t="n">
        <f aca="false">F262</f>
        <v>110</v>
      </c>
    </row>
    <row r="262" customFormat="false" ht="45" hidden="false" customHeight="false" outlineLevel="0" collapsed="false">
      <c r="A262" s="33" t="s">
        <v>208</v>
      </c>
      <c r="B262" s="21" t="s">
        <v>209</v>
      </c>
      <c r="C262" s="65"/>
      <c r="D262" s="19" t="n">
        <f aca="false">D265+D263</f>
        <v>48</v>
      </c>
      <c r="E262" s="19" t="n">
        <f aca="false">E265+E263</f>
        <v>110</v>
      </c>
      <c r="F262" s="19" t="n">
        <f aca="false">F265+F263</f>
        <v>110</v>
      </c>
    </row>
    <row r="263" customFormat="false" ht="60" hidden="false" customHeight="false" outlineLevel="0" collapsed="false">
      <c r="A263" s="23" t="s">
        <v>22</v>
      </c>
      <c r="B263" s="21" t="s">
        <v>209</v>
      </c>
      <c r="C263" s="18" t="s">
        <v>23</v>
      </c>
      <c r="D263" s="19" t="n">
        <f aca="false">D264</f>
        <v>0</v>
      </c>
      <c r="E263" s="19" t="n">
        <f aca="false">E264</f>
        <v>50</v>
      </c>
      <c r="F263" s="19" t="n">
        <f aca="false">F264</f>
        <v>50</v>
      </c>
    </row>
    <row r="264" customFormat="false" ht="30" hidden="false" customHeight="false" outlineLevel="0" collapsed="false">
      <c r="A264" s="23" t="s">
        <v>24</v>
      </c>
      <c r="B264" s="21" t="s">
        <v>209</v>
      </c>
      <c r="C264" s="18" t="s">
        <v>25</v>
      </c>
      <c r="D264" s="19" t="n">
        <f aca="false">Функциональная!F250</f>
        <v>0</v>
      </c>
      <c r="E264" s="19" t="n">
        <f aca="false">Функциональная!G250</f>
        <v>50</v>
      </c>
      <c r="F264" s="19" t="n">
        <f aca="false">Функциональная!H250</f>
        <v>50</v>
      </c>
    </row>
    <row r="265" customFormat="false" ht="30" hidden="false" customHeight="false" outlineLevel="0" collapsed="false">
      <c r="A265" s="23" t="s">
        <v>30</v>
      </c>
      <c r="B265" s="21" t="s">
        <v>209</v>
      </c>
      <c r="C265" s="18" t="s">
        <v>31</v>
      </c>
      <c r="D265" s="19" t="n">
        <f aca="false">D266</f>
        <v>48</v>
      </c>
      <c r="E265" s="19" t="n">
        <f aca="false">E266</f>
        <v>60</v>
      </c>
      <c r="F265" s="19" t="n">
        <f aca="false">F266</f>
        <v>60</v>
      </c>
    </row>
    <row r="266" customFormat="false" ht="30" hidden="false" customHeight="false" outlineLevel="0" collapsed="false">
      <c r="A266" s="23" t="s">
        <v>32</v>
      </c>
      <c r="B266" s="21" t="s">
        <v>209</v>
      </c>
      <c r="C266" s="18" t="s">
        <v>33</v>
      </c>
      <c r="D266" s="19" t="n">
        <f aca="false">Функциональная!F252</f>
        <v>48</v>
      </c>
      <c r="E266" s="19" t="n">
        <f aca="false">Функциональная!G252</f>
        <v>60</v>
      </c>
      <c r="F266" s="19" t="n">
        <f aca="false">Функциональная!H252</f>
        <v>60</v>
      </c>
    </row>
    <row r="267" customFormat="false" ht="60" hidden="false" customHeight="false" outlineLevel="0" collapsed="false">
      <c r="A267" s="34" t="s">
        <v>210</v>
      </c>
      <c r="B267" s="21" t="s">
        <v>211</v>
      </c>
      <c r="C267" s="18"/>
      <c r="D267" s="19" t="n">
        <f aca="false">D268</f>
        <v>30</v>
      </c>
      <c r="E267" s="19" t="n">
        <f aca="false">E268</f>
        <v>50</v>
      </c>
      <c r="F267" s="19" t="n">
        <f aca="false">F268</f>
        <v>50</v>
      </c>
    </row>
    <row r="268" customFormat="false" ht="30" hidden="false" customHeight="false" outlineLevel="0" collapsed="false">
      <c r="A268" s="34" t="s">
        <v>212</v>
      </c>
      <c r="B268" s="21" t="s">
        <v>213</v>
      </c>
      <c r="C268" s="18"/>
      <c r="D268" s="19" t="n">
        <f aca="false">D269</f>
        <v>30</v>
      </c>
      <c r="E268" s="19" t="n">
        <f aca="false">E269</f>
        <v>50</v>
      </c>
      <c r="F268" s="19" t="n">
        <f aca="false">F269</f>
        <v>50</v>
      </c>
    </row>
    <row r="269" customFormat="false" ht="30" hidden="false" customHeight="false" outlineLevel="0" collapsed="false">
      <c r="A269" s="23" t="s">
        <v>30</v>
      </c>
      <c r="B269" s="21" t="s">
        <v>213</v>
      </c>
      <c r="C269" s="18" t="n">
        <v>200</v>
      </c>
      <c r="D269" s="19" t="n">
        <f aca="false">D270</f>
        <v>30</v>
      </c>
      <c r="E269" s="19" t="n">
        <f aca="false">E270</f>
        <v>50</v>
      </c>
      <c r="F269" s="19" t="n">
        <f aca="false">F270</f>
        <v>50</v>
      </c>
    </row>
    <row r="270" customFormat="false" ht="30" hidden="false" customHeight="false" outlineLevel="0" collapsed="false">
      <c r="A270" s="23" t="s">
        <v>32</v>
      </c>
      <c r="B270" s="21" t="s">
        <v>213</v>
      </c>
      <c r="C270" s="18" t="n">
        <v>240</v>
      </c>
      <c r="D270" s="19" t="n">
        <f aca="false">Функциональная!F256</f>
        <v>30</v>
      </c>
      <c r="E270" s="19" t="n">
        <f aca="false">Функциональная!G256</f>
        <v>50</v>
      </c>
      <c r="F270" s="19" t="n">
        <f aca="false">Функциональная!H256</f>
        <v>50</v>
      </c>
    </row>
    <row r="271" customFormat="false" ht="45" hidden="false" customHeight="false" outlineLevel="0" collapsed="false">
      <c r="A271" s="29" t="s">
        <v>214</v>
      </c>
      <c r="B271" s="21" t="s">
        <v>215</v>
      </c>
      <c r="C271" s="18"/>
      <c r="D271" s="19" t="n">
        <f aca="false">D272</f>
        <v>2726</v>
      </c>
      <c r="E271" s="19" t="n">
        <f aca="false">E272</f>
        <v>3230</v>
      </c>
      <c r="F271" s="19" t="n">
        <f aca="false">F272</f>
        <v>3430</v>
      </c>
    </row>
    <row r="272" customFormat="false" ht="15" hidden="false" customHeight="false" outlineLevel="0" collapsed="false">
      <c r="A272" s="20" t="s">
        <v>216</v>
      </c>
      <c r="B272" s="21" t="s">
        <v>217</v>
      </c>
      <c r="C272" s="24"/>
      <c r="D272" s="19" t="n">
        <f aca="false">D273</f>
        <v>2726</v>
      </c>
      <c r="E272" s="19" t="n">
        <f aca="false">E273</f>
        <v>3230</v>
      </c>
      <c r="F272" s="19" t="n">
        <f aca="false">F273</f>
        <v>3430</v>
      </c>
    </row>
    <row r="273" customFormat="false" ht="30" hidden="false" customHeight="false" outlineLevel="0" collapsed="false">
      <c r="A273" s="23" t="s">
        <v>30</v>
      </c>
      <c r="B273" s="21" t="s">
        <v>217</v>
      </c>
      <c r="C273" s="18" t="s">
        <v>31</v>
      </c>
      <c r="D273" s="19" t="n">
        <f aca="false">D274</f>
        <v>2726</v>
      </c>
      <c r="E273" s="19" t="n">
        <f aca="false">E274</f>
        <v>3230</v>
      </c>
      <c r="F273" s="19" t="n">
        <f aca="false">F274</f>
        <v>3430</v>
      </c>
    </row>
    <row r="274" customFormat="false" ht="30" hidden="false" customHeight="false" outlineLevel="0" collapsed="false">
      <c r="A274" s="23" t="s">
        <v>32</v>
      </c>
      <c r="B274" s="21" t="s">
        <v>217</v>
      </c>
      <c r="C274" s="18" t="s">
        <v>33</v>
      </c>
      <c r="D274" s="19" t="n">
        <f aca="false">Функциональная!F260</f>
        <v>2726</v>
      </c>
      <c r="E274" s="19" t="n">
        <f aca="false">Функциональная!G260</f>
        <v>3230</v>
      </c>
      <c r="F274" s="19" t="n">
        <f aca="false">Функциональная!H260</f>
        <v>3430</v>
      </c>
    </row>
    <row r="275" customFormat="false" ht="90" hidden="false" customHeight="false" outlineLevel="0" collapsed="false">
      <c r="A275" s="29" t="s">
        <v>218</v>
      </c>
      <c r="B275" s="21" t="s">
        <v>219</v>
      </c>
      <c r="C275" s="24"/>
      <c r="D275" s="19" t="n">
        <f aca="false">D276</f>
        <v>2.2</v>
      </c>
      <c r="E275" s="19" t="n">
        <f aca="false">E276</f>
        <v>50</v>
      </c>
      <c r="F275" s="19" t="n">
        <f aca="false">F276</f>
        <v>50</v>
      </c>
    </row>
    <row r="276" customFormat="false" ht="75" hidden="false" customHeight="false" outlineLevel="0" collapsed="false">
      <c r="A276" s="32" t="s">
        <v>220</v>
      </c>
      <c r="B276" s="21" t="s">
        <v>221</v>
      </c>
      <c r="C276" s="24"/>
      <c r="D276" s="19" t="n">
        <f aca="false">D277</f>
        <v>2.2</v>
      </c>
      <c r="E276" s="19" t="n">
        <f aca="false">E277</f>
        <v>50</v>
      </c>
      <c r="F276" s="19" t="n">
        <f aca="false">F277</f>
        <v>50</v>
      </c>
    </row>
    <row r="277" customFormat="false" ht="30" hidden="false" customHeight="false" outlineLevel="0" collapsed="false">
      <c r="A277" s="23" t="s">
        <v>30</v>
      </c>
      <c r="B277" s="21" t="s">
        <v>221</v>
      </c>
      <c r="C277" s="18" t="s">
        <v>31</v>
      </c>
      <c r="D277" s="19" t="n">
        <f aca="false">D278</f>
        <v>2.2</v>
      </c>
      <c r="E277" s="19" t="n">
        <f aca="false">E278</f>
        <v>50</v>
      </c>
      <c r="F277" s="19" t="n">
        <f aca="false">F278</f>
        <v>50</v>
      </c>
    </row>
    <row r="278" customFormat="false" ht="30" hidden="false" customHeight="false" outlineLevel="0" collapsed="false">
      <c r="A278" s="23" t="s">
        <v>32</v>
      </c>
      <c r="B278" s="21" t="s">
        <v>221</v>
      </c>
      <c r="C278" s="18" t="s">
        <v>33</v>
      </c>
      <c r="D278" s="19" t="n">
        <f aca="false">Функциональная!F264</f>
        <v>2.2</v>
      </c>
      <c r="E278" s="19" t="n">
        <f aca="false">Функциональная!G264</f>
        <v>50</v>
      </c>
      <c r="F278" s="19" t="n">
        <f aca="false">Функциональная!H264</f>
        <v>50</v>
      </c>
    </row>
    <row r="279" customFormat="false" ht="30" hidden="false" customHeight="false" outlineLevel="0" collapsed="false">
      <c r="A279" s="20" t="s">
        <v>319</v>
      </c>
      <c r="B279" s="21" t="s">
        <v>320</v>
      </c>
      <c r="C279" s="24"/>
      <c r="D279" s="19" t="n">
        <f aca="false">D283+D286+D280+D293</f>
        <v>14259.1</v>
      </c>
      <c r="E279" s="19" t="n">
        <f aca="false">E283+E286+E280+E293</f>
        <v>15493.7</v>
      </c>
      <c r="F279" s="19" t="n">
        <f aca="false">F283+F286+F280+F293</f>
        <v>14298.4</v>
      </c>
    </row>
    <row r="280" customFormat="false" ht="15" hidden="false" customHeight="false" outlineLevel="0" collapsed="false">
      <c r="A280" s="38" t="s">
        <v>407</v>
      </c>
      <c r="B280" s="21" t="s">
        <v>408</v>
      </c>
      <c r="C280" s="18"/>
      <c r="D280" s="19" t="n">
        <f aca="false">D281</f>
        <v>4503.8</v>
      </c>
      <c r="E280" s="19" t="n">
        <f aca="false">E281</f>
        <v>4533.8</v>
      </c>
      <c r="F280" s="19" t="n">
        <f aca="false">F281</f>
        <v>4533.8</v>
      </c>
    </row>
    <row r="281" customFormat="false" ht="30" hidden="false" customHeight="false" outlineLevel="0" collapsed="false">
      <c r="A281" s="23" t="s">
        <v>30</v>
      </c>
      <c r="B281" s="21" t="s">
        <v>408</v>
      </c>
      <c r="C281" s="18" t="s">
        <v>31</v>
      </c>
      <c r="D281" s="19" t="n">
        <f aca="false">D282</f>
        <v>4503.8</v>
      </c>
      <c r="E281" s="19" t="n">
        <f aca="false">E282</f>
        <v>4533.8</v>
      </c>
      <c r="F281" s="19" t="n">
        <f aca="false">F282</f>
        <v>4533.8</v>
      </c>
    </row>
    <row r="282" customFormat="false" ht="30" hidden="false" customHeight="false" outlineLevel="0" collapsed="false">
      <c r="A282" s="23" t="s">
        <v>32</v>
      </c>
      <c r="B282" s="21" t="s">
        <v>408</v>
      </c>
      <c r="C282" s="18" t="s">
        <v>33</v>
      </c>
      <c r="D282" s="19" t="n">
        <f aca="false">Функциональная!F472</f>
        <v>4503.8</v>
      </c>
      <c r="E282" s="19" t="n">
        <f aca="false">Функциональная!G472</f>
        <v>4533.8</v>
      </c>
      <c r="F282" s="19" t="n">
        <f aca="false">Функциональная!H472</f>
        <v>4533.8</v>
      </c>
    </row>
    <row r="283" customFormat="false" ht="15" hidden="false" customHeight="false" outlineLevel="0" collapsed="false">
      <c r="A283" s="39" t="s">
        <v>409</v>
      </c>
      <c r="B283" s="18" t="s">
        <v>410</v>
      </c>
      <c r="C283" s="18"/>
      <c r="D283" s="19" t="n">
        <f aca="false">D284</f>
        <v>0</v>
      </c>
      <c r="E283" s="19" t="n">
        <f aca="false">E284</f>
        <v>1200</v>
      </c>
      <c r="F283" s="19" t="n">
        <f aca="false">F284</f>
        <v>0</v>
      </c>
    </row>
    <row r="284" customFormat="false" ht="30" hidden="false" customHeight="false" outlineLevel="0" collapsed="false">
      <c r="A284" s="23" t="s">
        <v>30</v>
      </c>
      <c r="B284" s="18" t="s">
        <v>410</v>
      </c>
      <c r="C284" s="18" t="s">
        <v>31</v>
      </c>
      <c r="D284" s="19" t="n">
        <f aca="false">D285</f>
        <v>0</v>
      </c>
      <c r="E284" s="19" t="n">
        <f aca="false">E285</f>
        <v>1200</v>
      </c>
      <c r="F284" s="19" t="n">
        <f aca="false">F285</f>
        <v>0</v>
      </c>
    </row>
    <row r="285" customFormat="false" ht="30" hidden="false" customHeight="false" outlineLevel="0" collapsed="false">
      <c r="A285" s="23" t="s">
        <v>32</v>
      </c>
      <c r="B285" s="18" t="s">
        <v>410</v>
      </c>
      <c r="C285" s="18" t="s">
        <v>33</v>
      </c>
      <c r="D285" s="19" t="n">
        <f aca="false">Функциональная!F475</f>
        <v>0</v>
      </c>
      <c r="E285" s="19" t="n">
        <f aca="false">Функциональная!G475</f>
        <v>1200</v>
      </c>
      <c r="F285" s="19" t="n">
        <f aca="false">Функциональная!H475</f>
        <v>0</v>
      </c>
    </row>
    <row r="286" customFormat="false" ht="30" hidden="false" customHeight="false" outlineLevel="0" collapsed="false">
      <c r="A286" s="29" t="s">
        <v>446</v>
      </c>
      <c r="B286" s="40" t="s">
        <v>447</v>
      </c>
      <c r="C286" s="24"/>
      <c r="D286" s="19" t="n">
        <f aca="false">D287+D289+D291</f>
        <v>9118.3</v>
      </c>
      <c r="E286" s="19" t="n">
        <f aca="false">E287+E289+E291</f>
        <v>9122.9</v>
      </c>
      <c r="F286" s="19" t="n">
        <f aca="false">F287+F289+F291</f>
        <v>9127.6</v>
      </c>
    </row>
    <row r="287" customFormat="false" ht="60" hidden="false" customHeight="false" outlineLevel="0" collapsed="false">
      <c r="A287" s="25" t="s">
        <v>22</v>
      </c>
      <c r="B287" s="40" t="s">
        <v>447</v>
      </c>
      <c r="C287" s="18" t="s">
        <v>23</v>
      </c>
      <c r="D287" s="19" t="n">
        <f aca="false">D288</f>
        <v>8664.7</v>
      </c>
      <c r="E287" s="19" t="n">
        <f aca="false">E288</f>
        <v>8664.7</v>
      </c>
      <c r="F287" s="19" t="n">
        <f aca="false">F288</f>
        <v>8664.7</v>
      </c>
    </row>
    <row r="288" customFormat="false" ht="15" hidden="false" customHeight="false" outlineLevel="0" collapsed="false">
      <c r="A288" s="25" t="s">
        <v>104</v>
      </c>
      <c r="B288" s="40" t="s">
        <v>447</v>
      </c>
      <c r="C288" s="18" t="s">
        <v>13</v>
      </c>
      <c r="D288" s="19" t="n">
        <f aca="false">Функциональная!F546</f>
        <v>8664.7</v>
      </c>
      <c r="E288" s="19" t="n">
        <f aca="false">Функциональная!G546</f>
        <v>8664.7</v>
      </c>
      <c r="F288" s="19" t="n">
        <f aca="false">Функциональная!H546</f>
        <v>8664.7</v>
      </c>
    </row>
    <row r="289" customFormat="false" ht="30" hidden="false" customHeight="false" outlineLevel="0" collapsed="false">
      <c r="A289" s="23" t="s">
        <v>30</v>
      </c>
      <c r="B289" s="40" t="s">
        <v>447</v>
      </c>
      <c r="C289" s="18" t="s">
        <v>31</v>
      </c>
      <c r="D289" s="19" t="n">
        <f aca="false">D290</f>
        <v>452.8</v>
      </c>
      <c r="E289" s="19" t="n">
        <f aca="false">E290</f>
        <v>457.4</v>
      </c>
      <c r="F289" s="19" t="n">
        <f aca="false">F290</f>
        <v>462.1</v>
      </c>
    </row>
    <row r="290" customFormat="false" ht="30" hidden="false" customHeight="false" outlineLevel="0" collapsed="false">
      <c r="A290" s="23" t="s">
        <v>32</v>
      </c>
      <c r="B290" s="40" t="s">
        <v>447</v>
      </c>
      <c r="C290" s="18" t="s">
        <v>33</v>
      </c>
      <c r="D290" s="19" t="n">
        <f aca="false">Функциональная!F548</f>
        <v>452.8</v>
      </c>
      <c r="E290" s="19" t="n">
        <f aca="false">Функциональная!G548</f>
        <v>457.4</v>
      </c>
      <c r="F290" s="19" t="n">
        <f aca="false">Функциональная!H548</f>
        <v>462.1</v>
      </c>
    </row>
    <row r="291" customFormat="false" ht="15" hidden="false" customHeight="false" outlineLevel="0" collapsed="false">
      <c r="A291" s="23" t="s">
        <v>58</v>
      </c>
      <c r="B291" s="40" t="s">
        <v>447</v>
      </c>
      <c r="C291" s="18" t="s">
        <v>59</v>
      </c>
      <c r="D291" s="19" t="n">
        <f aca="false">D292</f>
        <v>0.8</v>
      </c>
      <c r="E291" s="19" t="n">
        <f aca="false">E292</f>
        <v>0.8</v>
      </c>
      <c r="F291" s="19" t="n">
        <f aca="false">F292</f>
        <v>0.8</v>
      </c>
    </row>
    <row r="292" customFormat="false" ht="15" hidden="false" customHeight="false" outlineLevel="0" collapsed="false">
      <c r="A292" s="25" t="s">
        <v>62</v>
      </c>
      <c r="B292" s="40" t="s">
        <v>447</v>
      </c>
      <c r="C292" s="18" t="s">
        <v>63</v>
      </c>
      <c r="D292" s="19" t="n">
        <f aca="false">Функциональная!F550</f>
        <v>0.8</v>
      </c>
      <c r="E292" s="19" t="n">
        <f aca="false">Функциональная!G550</f>
        <v>0.8</v>
      </c>
      <c r="F292" s="19" t="n">
        <f aca="false">Функциональная!H550</f>
        <v>0.8</v>
      </c>
    </row>
    <row r="293" customFormat="false" ht="60" hidden="false" customHeight="false" outlineLevel="0" collapsed="false">
      <c r="A293" s="20" t="s">
        <v>321</v>
      </c>
      <c r="B293" s="21" t="s">
        <v>322</v>
      </c>
      <c r="C293" s="18"/>
      <c r="D293" s="19" t="n">
        <f aca="false">D294</f>
        <v>637</v>
      </c>
      <c r="E293" s="19" t="n">
        <f aca="false">E294</f>
        <v>637</v>
      </c>
      <c r="F293" s="19" t="n">
        <f aca="false">F294</f>
        <v>637</v>
      </c>
    </row>
    <row r="294" customFormat="false" ht="30" hidden="false" customHeight="false" outlineLevel="0" collapsed="false">
      <c r="A294" s="23" t="s">
        <v>30</v>
      </c>
      <c r="B294" s="21" t="s">
        <v>322</v>
      </c>
      <c r="C294" s="18" t="s">
        <v>31</v>
      </c>
      <c r="D294" s="19" t="n">
        <f aca="false">D295</f>
        <v>637</v>
      </c>
      <c r="E294" s="19" t="n">
        <f aca="false">E295</f>
        <v>637</v>
      </c>
      <c r="F294" s="19" t="n">
        <f aca="false">F295</f>
        <v>637</v>
      </c>
    </row>
    <row r="295" customFormat="false" ht="30" hidden="false" customHeight="false" outlineLevel="0" collapsed="false">
      <c r="A295" s="23" t="s">
        <v>32</v>
      </c>
      <c r="B295" s="21" t="s">
        <v>322</v>
      </c>
      <c r="C295" s="18" t="s">
        <v>33</v>
      </c>
      <c r="D295" s="19" t="n">
        <f aca="false">Функциональная!F367</f>
        <v>637</v>
      </c>
      <c r="E295" s="19" t="n">
        <f aca="false">Функциональная!G367</f>
        <v>637</v>
      </c>
      <c r="F295" s="19" t="n">
        <f aca="false">Функциональная!H367</f>
        <v>637</v>
      </c>
    </row>
    <row r="296" customFormat="false" ht="60" hidden="false" customHeight="false" outlineLevel="0" collapsed="false">
      <c r="A296" s="23" t="s">
        <v>189</v>
      </c>
      <c r="B296" s="21" t="s">
        <v>190</v>
      </c>
      <c r="C296" s="24"/>
      <c r="D296" s="19" t="n">
        <f aca="false">D297+D306</f>
        <v>2017.8</v>
      </c>
      <c r="E296" s="19" t="n">
        <f aca="false">E297+E306</f>
        <v>2634.9</v>
      </c>
      <c r="F296" s="19" t="n">
        <f aca="false">F297+F306</f>
        <v>2685.7</v>
      </c>
    </row>
    <row r="297" customFormat="false" ht="60" hidden="false" customHeight="false" outlineLevel="0" collapsed="false">
      <c r="A297" s="23" t="s">
        <v>191</v>
      </c>
      <c r="B297" s="21" t="s">
        <v>192</v>
      </c>
      <c r="C297" s="24"/>
      <c r="D297" s="19" t="n">
        <f aca="false">D301+D298</f>
        <v>1956.8</v>
      </c>
      <c r="E297" s="19" t="n">
        <f aca="false">E301+E298</f>
        <v>2494.9</v>
      </c>
      <c r="F297" s="19" t="n">
        <f aca="false">F301+F298</f>
        <v>2529.7</v>
      </c>
    </row>
    <row r="298" customFormat="false" ht="30" hidden="false" customHeight="false" outlineLevel="0" collapsed="false">
      <c r="A298" s="29" t="s">
        <v>193</v>
      </c>
      <c r="B298" s="21" t="s">
        <v>194</v>
      </c>
      <c r="C298" s="24"/>
      <c r="D298" s="19" t="n">
        <f aca="false">D299</f>
        <v>117</v>
      </c>
      <c r="E298" s="19" t="n">
        <f aca="false">E299</f>
        <v>858</v>
      </c>
      <c r="F298" s="19" t="n">
        <f aca="false">F299</f>
        <v>858</v>
      </c>
    </row>
    <row r="299" customFormat="false" ht="30" hidden="false" customHeight="false" outlineLevel="0" collapsed="false">
      <c r="A299" s="23" t="s">
        <v>30</v>
      </c>
      <c r="B299" s="21" t="s">
        <v>194</v>
      </c>
      <c r="C299" s="18" t="s">
        <v>31</v>
      </c>
      <c r="D299" s="19" t="n">
        <f aca="false">D300</f>
        <v>117</v>
      </c>
      <c r="E299" s="19" t="n">
        <f aca="false">E300</f>
        <v>858</v>
      </c>
      <c r="F299" s="19" t="n">
        <f aca="false">F300</f>
        <v>858</v>
      </c>
    </row>
    <row r="300" customFormat="false" ht="30" hidden="false" customHeight="false" outlineLevel="0" collapsed="false">
      <c r="A300" s="23" t="s">
        <v>32</v>
      </c>
      <c r="B300" s="21" t="s">
        <v>194</v>
      </c>
      <c r="C300" s="18" t="s">
        <v>33</v>
      </c>
      <c r="D300" s="19" t="n">
        <f aca="false">Функциональная!F221</f>
        <v>117</v>
      </c>
      <c r="E300" s="19" t="n">
        <f aca="false">Функциональная!G221</f>
        <v>858</v>
      </c>
      <c r="F300" s="19" t="n">
        <f aca="false">Функциональная!H221</f>
        <v>858</v>
      </c>
    </row>
    <row r="301" customFormat="false" ht="15" hidden="false" customHeight="false" outlineLevel="0" collapsed="false">
      <c r="A301" s="32" t="s">
        <v>195</v>
      </c>
      <c r="B301" s="21" t="s">
        <v>196</v>
      </c>
      <c r="C301" s="24"/>
      <c r="D301" s="19" t="n">
        <f aca="false">D302+D305</f>
        <v>1839.8</v>
      </c>
      <c r="E301" s="19" t="n">
        <f aca="false">E302+E305</f>
        <v>1636.9</v>
      </c>
      <c r="F301" s="19" t="n">
        <f aca="false">F302+F305</f>
        <v>1671.7</v>
      </c>
    </row>
    <row r="302" customFormat="false" ht="30" hidden="false" customHeight="false" outlineLevel="0" collapsed="false">
      <c r="A302" s="23" t="s">
        <v>30</v>
      </c>
      <c r="B302" s="21" t="s">
        <v>196</v>
      </c>
      <c r="C302" s="18" t="s">
        <v>31</v>
      </c>
      <c r="D302" s="19" t="n">
        <f aca="false">D303</f>
        <v>1735.8</v>
      </c>
      <c r="E302" s="19" t="n">
        <f aca="false">E303</f>
        <v>1532.9</v>
      </c>
      <c r="F302" s="19" t="n">
        <f aca="false">F303</f>
        <v>1567.7</v>
      </c>
    </row>
    <row r="303" customFormat="false" ht="30" hidden="false" customHeight="false" outlineLevel="0" collapsed="false">
      <c r="A303" s="23" t="s">
        <v>32</v>
      </c>
      <c r="B303" s="21" t="s">
        <v>196</v>
      </c>
      <c r="C303" s="18" t="s">
        <v>33</v>
      </c>
      <c r="D303" s="19" t="n">
        <f aca="false">Функциональная!F224</f>
        <v>1735.8</v>
      </c>
      <c r="E303" s="19" t="n">
        <f aca="false">Функциональная!G224</f>
        <v>1532.9</v>
      </c>
      <c r="F303" s="19" t="n">
        <f aca="false">Функциональная!H224</f>
        <v>1567.7</v>
      </c>
    </row>
    <row r="304" customFormat="false" ht="15" hidden="false" customHeight="false" outlineLevel="0" collapsed="false">
      <c r="A304" s="23" t="s">
        <v>58</v>
      </c>
      <c r="B304" s="21" t="s">
        <v>196</v>
      </c>
      <c r="C304" s="18" t="s">
        <v>59</v>
      </c>
      <c r="D304" s="19" t="n">
        <f aca="false">D305</f>
        <v>104</v>
      </c>
      <c r="E304" s="19" t="n">
        <f aca="false">E305</f>
        <v>104</v>
      </c>
      <c r="F304" s="19" t="n">
        <f aca="false">F305</f>
        <v>104</v>
      </c>
    </row>
    <row r="305" customFormat="false" ht="15" hidden="false" customHeight="false" outlineLevel="0" collapsed="false">
      <c r="A305" s="25" t="s">
        <v>62</v>
      </c>
      <c r="B305" s="21" t="s">
        <v>196</v>
      </c>
      <c r="C305" s="18" t="s">
        <v>63</v>
      </c>
      <c r="D305" s="19" t="n">
        <f aca="false">Функциональная!F226</f>
        <v>104</v>
      </c>
      <c r="E305" s="19" t="n">
        <f aca="false">Функциональная!G226</f>
        <v>104</v>
      </c>
      <c r="F305" s="19" t="n">
        <f aca="false">Функциональная!H226</f>
        <v>104</v>
      </c>
    </row>
    <row r="306" customFormat="false" ht="45" hidden="false" customHeight="false" outlineLevel="0" collapsed="false">
      <c r="A306" s="23" t="s">
        <v>223</v>
      </c>
      <c r="B306" s="35" t="s">
        <v>224</v>
      </c>
      <c r="C306" s="24"/>
      <c r="D306" s="19" t="n">
        <f aca="false">D307</f>
        <v>61</v>
      </c>
      <c r="E306" s="19" t="n">
        <f aca="false">E307</f>
        <v>140</v>
      </c>
      <c r="F306" s="19" t="n">
        <f aca="false">F307</f>
        <v>156</v>
      </c>
    </row>
    <row r="307" customFormat="false" ht="30" hidden="false" customHeight="false" outlineLevel="0" collapsed="false">
      <c r="A307" s="29" t="s">
        <v>225</v>
      </c>
      <c r="B307" s="21" t="s">
        <v>226</v>
      </c>
      <c r="C307" s="24"/>
      <c r="D307" s="19" t="n">
        <f aca="false">D308</f>
        <v>61</v>
      </c>
      <c r="E307" s="19" t="n">
        <f aca="false">E308</f>
        <v>140</v>
      </c>
      <c r="F307" s="19" t="n">
        <f aca="false">F308</f>
        <v>156</v>
      </c>
    </row>
    <row r="308" customFormat="false" ht="30" hidden="false" customHeight="false" outlineLevel="0" collapsed="false">
      <c r="A308" s="23" t="s">
        <v>30</v>
      </c>
      <c r="B308" s="21" t="s">
        <v>226</v>
      </c>
      <c r="C308" s="18" t="s">
        <v>31</v>
      </c>
      <c r="D308" s="19" t="n">
        <f aca="false">D309</f>
        <v>61</v>
      </c>
      <c r="E308" s="19" t="n">
        <f aca="false">E309</f>
        <v>140</v>
      </c>
      <c r="F308" s="19" t="n">
        <f aca="false">F309</f>
        <v>156</v>
      </c>
    </row>
    <row r="309" customFormat="false" ht="30" hidden="false" customHeight="false" outlineLevel="0" collapsed="false">
      <c r="A309" s="23" t="s">
        <v>32</v>
      </c>
      <c r="B309" s="21" t="s">
        <v>226</v>
      </c>
      <c r="C309" s="18" t="s">
        <v>33</v>
      </c>
      <c r="D309" s="19" t="n">
        <f aca="false">Функциональная!F269</f>
        <v>61</v>
      </c>
      <c r="E309" s="19" t="n">
        <f aca="false">Функциональная!G269</f>
        <v>140</v>
      </c>
      <c r="F309" s="19" t="n">
        <f aca="false">Функциональная!H269</f>
        <v>156</v>
      </c>
    </row>
    <row r="310" customFormat="false" ht="45" hidden="false" customHeight="false" outlineLevel="0" collapsed="false">
      <c r="A310" s="23" t="s">
        <v>197</v>
      </c>
      <c r="B310" s="21" t="s">
        <v>198</v>
      </c>
      <c r="C310" s="24"/>
      <c r="D310" s="19" t="n">
        <f aca="false">D311</f>
        <v>1263.6</v>
      </c>
      <c r="E310" s="19" t="n">
        <f aca="false">E311</f>
        <v>750</v>
      </c>
      <c r="F310" s="19" t="n">
        <f aca="false">F311</f>
        <v>750</v>
      </c>
    </row>
    <row r="311" customFormat="false" ht="90" hidden="false" customHeight="false" outlineLevel="0" collapsed="false">
      <c r="A311" s="23" t="s">
        <v>199</v>
      </c>
      <c r="B311" s="21" t="s">
        <v>200</v>
      </c>
      <c r="C311" s="24"/>
      <c r="D311" s="19" t="n">
        <f aca="false">D312</f>
        <v>1263.6</v>
      </c>
      <c r="E311" s="19" t="n">
        <f aca="false">E312</f>
        <v>750</v>
      </c>
      <c r="F311" s="19" t="n">
        <f aca="false">F312</f>
        <v>750</v>
      </c>
    </row>
    <row r="312" customFormat="false" ht="30" hidden="false" customHeight="false" outlineLevel="0" collapsed="false">
      <c r="A312" s="29" t="s">
        <v>201</v>
      </c>
      <c r="B312" s="21" t="s">
        <v>202</v>
      </c>
      <c r="C312" s="24"/>
      <c r="D312" s="19" t="n">
        <f aca="false">D313</f>
        <v>1263.6</v>
      </c>
      <c r="E312" s="19" t="n">
        <f aca="false">E313</f>
        <v>750</v>
      </c>
      <c r="F312" s="19" t="n">
        <f aca="false">F313</f>
        <v>750</v>
      </c>
    </row>
    <row r="313" customFormat="false" ht="30" hidden="false" customHeight="false" outlineLevel="0" collapsed="false">
      <c r="A313" s="23" t="s">
        <v>30</v>
      </c>
      <c r="B313" s="21" t="s">
        <v>202</v>
      </c>
      <c r="C313" s="18" t="s">
        <v>31</v>
      </c>
      <c r="D313" s="19" t="n">
        <f aca="false">D314</f>
        <v>1263.6</v>
      </c>
      <c r="E313" s="19" t="n">
        <f aca="false">E314</f>
        <v>750</v>
      </c>
      <c r="F313" s="19" t="n">
        <f aca="false">F314</f>
        <v>750</v>
      </c>
    </row>
    <row r="314" customFormat="false" ht="30" hidden="false" customHeight="false" outlineLevel="0" collapsed="false">
      <c r="A314" s="23" t="s">
        <v>32</v>
      </c>
      <c r="B314" s="21" t="s">
        <v>202</v>
      </c>
      <c r="C314" s="18" t="s">
        <v>33</v>
      </c>
      <c r="D314" s="19" t="n">
        <f aca="false">Функциональная!F231</f>
        <v>1263.6</v>
      </c>
      <c r="E314" s="19" t="n">
        <f aca="false">Функциональная!G231</f>
        <v>750</v>
      </c>
      <c r="F314" s="19" t="n">
        <f aca="false">Функциональная!H231</f>
        <v>750</v>
      </c>
    </row>
    <row r="315" customFormat="false" ht="30" hidden="false" customHeight="false" outlineLevel="0" collapsed="false">
      <c r="A315" s="23" t="s">
        <v>227</v>
      </c>
      <c r="B315" s="21" t="s">
        <v>228</v>
      </c>
      <c r="C315" s="24"/>
      <c r="D315" s="19" t="n">
        <f aca="false">D316</f>
        <v>612</v>
      </c>
      <c r="E315" s="19" t="n">
        <f aca="false">E316</f>
        <v>672</v>
      </c>
      <c r="F315" s="19" t="n">
        <f aca="false">F316</f>
        <v>672</v>
      </c>
    </row>
    <row r="316" customFormat="false" ht="15" hidden="false" customHeight="false" outlineLevel="0" collapsed="false">
      <c r="A316" s="29" t="s">
        <v>229</v>
      </c>
      <c r="B316" s="21" t="s">
        <v>230</v>
      </c>
      <c r="C316" s="24"/>
      <c r="D316" s="19" t="n">
        <f aca="false">D317</f>
        <v>612</v>
      </c>
      <c r="E316" s="19" t="n">
        <f aca="false">E317</f>
        <v>672</v>
      </c>
      <c r="F316" s="19" t="n">
        <f aca="false">F317</f>
        <v>672</v>
      </c>
    </row>
    <row r="317" customFormat="false" ht="30" hidden="false" customHeight="false" outlineLevel="0" collapsed="false">
      <c r="A317" s="27" t="s">
        <v>231</v>
      </c>
      <c r="B317" s="21" t="s">
        <v>232</v>
      </c>
      <c r="C317" s="24"/>
      <c r="D317" s="19" t="n">
        <f aca="false">D318+D320</f>
        <v>612</v>
      </c>
      <c r="E317" s="19" t="n">
        <f aca="false">E318+E320</f>
        <v>672</v>
      </c>
      <c r="F317" s="19" t="n">
        <f aca="false">F318+F320</f>
        <v>672</v>
      </c>
    </row>
    <row r="318" customFormat="false" ht="30" hidden="false" customHeight="false" outlineLevel="0" collapsed="false">
      <c r="A318" s="23" t="s">
        <v>30</v>
      </c>
      <c r="B318" s="21" t="s">
        <v>232</v>
      </c>
      <c r="C318" s="18" t="s">
        <v>31</v>
      </c>
      <c r="D318" s="19" t="n">
        <f aca="false">D319</f>
        <v>222</v>
      </c>
      <c r="E318" s="19" t="n">
        <f aca="false">E319</f>
        <v>282</v>
      </c>
      <c r="F318" s="19" t="n">
        <f aca="false">F319</f>
        <v>282</v>
      </c>
    </row>
    <row r="319" customFormat="false" ht="30" hidden="false" customHeight="false" outlineLevel="0" collapsed="false">
      <c r="A319" s="23" t="s">
        <v>32</v>
      </c>
      <c r="B319" s="21" t="s">
        <v>232</v>
      </c>
      <c r="C319" s="18" t="s">
        <v>33</v>
      </c>
      <c r="D319" s="19" t="n">
        <f aca="false">Функциональная!F274</f>
        <v>222</v>
      </c>
      <c r="E319" s="19" t="n">
        <f aca="false">Функциональная!G274</f>
        <v>282</v>
      </c>
      <c r="F319" s="19" t="n">
        <f aca="false">Функциональная!H274</f>
        <v>282</v>
      </c>
    </row>
    <row r="320" customFormat="false" ht="30" hidden="false" customHeight="false" outlineLevel="0" collapsed="false">
      <c r="A320" s="23" t="s">
        <v>119</v>
      </c>
      <c r="B320" s="21" t="s">
        <v>232</v>
      </c>
      <c r="C320" s="18" t="n">
        <v>600</v>
      </c>
      <c r="D320" s="19" t="n">
        <f aca="false">D321</f>
        <v>390</v>
      </c>
      <c r="E320" s="19" t="n">
        <f aca="false">E321</f>
        <v>390</v>
      </c>
      <c r="F320" s="19" t="n">
        <f aca="false">F321</f>
        <v>390</v>
      </c>
    </row>
    <row r="321" customFormat="false" ht="15" hidden="false" customHeight="false" outlineLevel="0" collapsed="false">
      <c r="A321" s="23" t="s">
        <v>121</v>
      </c>
      <c r="B321" s="21" t="s">
        <v>232</v>
      </c>
      <c r="C321" s="18" t="n">
        <v>610</v>
      </c>
      <c r="D321" s="19" t="n">
        <f aca="false">Функциональная!F626+Функциональная!F697+Функциональная!F770+Функциональная!F879+Функциональная!F996</f>
        <v>390</v>
      </c>
      <c r="E321" s="19" t="n">
        <f aca="false">Функциональная!G626+Функциональная!G697+Функциональная!G770+Функциональная!G879+Функциональная!G996</f>
        <v>390</v>
      </c>
      <c r="F321" s="19" t="n">
        <f aca="false">Функциональная!H626+Функциональная!H697+Функциональная!H770+Функциональная!H879+Функциональная!H996</f>
        <v>390</v>
      </c>
    </row>
    <row r="322" customFormat="false" ht="15" hidden="false" customHeight="false" outlineLevel="0" collapsed="false">
      <c r="A322" s="20" t="s">
        <v>646</v>
      </c>
      <c r="B322" s="21" t="s">
        <v>647</v>
      </c>
      <c r="C322" s="24"/>
      <c r="D322" s="19" t="n">
        <f aca="false">D323</f>
        <v>81</v>
      </c>
      <c r="E322" s="19" t="n">
        <f aca="false">E323</f>
        <v>81</v>
      </c>
      <c r="F322" s="19" t="n">
        <f aca="false">F323</f>
        <v>81</v>
      </c>
    </row>
    <row r="323" customFormat="false" ht="45" hidden="false" customHeight="false" outlineLevel="0" collapsed="false">
      <c r="A323" s="29" t="s">
        <v>648</v>
      </c>
      <c r="B323" s="21" t="s">
        <v>649</v>
      </c>
      <c r="C323" s="24"/>
      <c r="D323" s="19" t="n">
        <f aca="false">D324</f>
        <v>81</v>
      </c>
      <c r="E323" s="19" t="n">
        <f aca="false">E324</f>
        <v>81</v>
      </c>
      <c r="F323" s="19" t="n">
        <f aca="false">F324</f>
        <v>81</v>
      </c>
    </row>
    <row r="324" customFormat="false" ht="45" hidden="false" customHeight="false" outlineLevel="0" collapsed="false">
      <c r="A324" s="29" t="s">
        <v>650</v>
      </c>
      <c r="B324" s="21" t="s">
        <v>651</v>
      </c>
      <c r="C324" s="24"/>
      <c r="D324" s="19" t="n">
        <f aca="false">D325</f>
        <v>81</v>
      </c>
      <c r="E324" s="19" t="n">
        <f aca="false">E325</f>
        <v>81</v>
      </c>
      <c r="F324" s="19" t="n">
        <f aca="false">F325</f>
        <v>81</v>
      </c>
    </row>
    <row r="325" customFormat="false" ht="30" hidden="false" customHeight="false" outlineLevel="0" collapsed="false">
      <c r="A325" s="23" t="s">
        <v>119</v>
      </c>
      <c r="B325" s="21" t="s">
        <v>651</v>
      </c>
      <c r="C325" s="18" t="s">
        <v>120</v>
      </c>
      <c r="D325" s="19" t="n">
        <f aca="false">D326</f>
        <v>81</v>
      </c>
      <c r="E325" s="19" t="n">
        <f aca="false">E326</f>
        <v>81</v>
      </c>
      <c r="F325" s="19" t="n">
        <f aca="false">F326</f>
        <v>81</v>
      </c>
    </row>
    <row r="326" customFormat="false" ht="15" hidden="false" customHeight="false" outlineLevel="0" collapsed="false">
      <c r="A326" s="23" t="s">
        <v>121</v>
      </c>
      <c r="B326" s="21" t="s">
        <v>651</v>
      </c>
      <c r="C326" s="18" t="s">
        <v>122</v>
      </c>
      <c r="D326" s="19" t="n">
        <f aca="false">Функциональная!F631+Функциональная!F702+Функциональная!F1001+Функциональная!F775</f>
        <v>81</v>
      </c>
      <c r="E326" s="19" t="n">
        <f aca="false">Функциональная!G631+Функциональная!G702+Функциональная!G1001+Функциональная!G775</f>
        <v>81</v>
      </c>
      <c r="F326" s="19" t="n">
        <f aca="false">Функциональная!H631+Функциональная!H702+Функциональная!H1001+Функциональная!H775</f>
        <v>81</v>
      </c>
    </row>
    <row r="327" customFormat="false" ht="15" hidden="false" customHeight="false" outlineLevel="0" collapsed="false">
      <c r="A327" s="29" t="s">
        <v>125</v>
      </c>
      <c r="B327" s="21" t="s">
        <v>126</v>
      </c>
      <c r="C327" s="24"/>
      <c r="D327" s="19" t="n">
        <f aca="false">D328</f>
        <v>44071.4</v>
      </c>
      <c r="E327" s="19" t="n">
        <f aca="false">E328</f>
        <v>43517</v>
      </c>
      <c r="F327" s="19" t="n">
        <f aca="false">F328</f>
        <v>43517</v>
      </c>
    </row>
    <row r="328" customFormat="false" ht="30" hidden="false" customHeight="false" outlineLevel="0" collapsed="false">
      <c r="A328" s="29" t="s">
        <v>42</v>
      </c>
      <c r="B328" s="21" t="s">
        <v>127</v>
      </c>
      <c r="C328" s="24"/>
      <c r="D328" s="19" t="n">
        <f aca="false">D329</f>
        <v>44071.4</v>
      </c>
      <c r="E328" s="19" t="n">
        <f aca="false">E329</f>
        <v>43517</v>
      </c>
      <c r="F328" s="19" t="n">
        <f aca="false">F329</f>
        <v>43517</v>
      </c>
    </row>
    <row r="329" customFormat="false" ht="15" hidden="false" customHeight="false" outlineLevel="0" collapsed="false">
      <c r="A329" s="31" t="s">
        <v>195</v>
      </c>
      <c r="B329" s="21" t="s">
        <v>129</v>
      </c>
      <c r="C329" s="24"/>
      <c r="D329" s="19" t="n">
        <f aca="false">D330</f>
        <v>44071.4</v>
      </c>
      <c r="E329" s="19" t="n">
        <f aca="false">E330</f>
        <v>43517</v>
      </c>
      <c r="F329" s="19" t="n">
        <f aca="false">F330</f>
        <v>43517</v>
      </c>
    </row>
    <row r="330" customFormat="false" ht="60" hidden="false" customHeight="false" outlineLevel="0" collapsed="false">
      <c r="A330" s="23" t="s">
        <v>22</v>
      </c>
      <c r="B330" s="21" t="s">
        <v>129</v>
      </c>
      <c r="C330" s="18" t="s">
        <v>23</v>
      </c>
      <c r="D330" s="19" t="n">
        <f aca="false">D331</f>
        <v>44071.4</v>
      </c>
      <c r="E330" s="19" t="n">
        <f aca="false">E331</f>
        <v>43517</v>
      </c>
      <c r="F330" s="19" t="n">
        <f aca="false">F331</f>
        <v>43517</v>
      </c>
    </row>
    <row r="331" customFormat="false" ht="15" hidden="false" customHeight="false" outlineLevel="0" collapsed="false">
      <c r="A331" s="23" t="s">
        <v>104</v>
      </c>
      <c r="B331" s="21" t="s">
        <v>129</v>
      </c>
      <c r="C331" s="18" t="s">
        <v>13</v>
      </c>
      <c r="D331" s="19" t="n">
        <f aca="false">Функциональная!F133+Функциональная!F236</f>
        <v>44071.4</v>
      </c>
      <c r="E331" s="19" t="n">
        <f aca="false">Функциональная!G133+Функциональная!G236</f>
        <v>43517</v>
      </c>
      <c r="F331" s="19" t="n">
        <f aca="false">Функциональная!H133+Функциональная!H236</f>
        <v>43517</v>
      </c>
    </row>
    <row r="332" customFormat="false" ht="15.6" hidden="false" customHeight="false" outlineLevel="0" collapsed="false">
      <c r="A332" s="63" t="s">
        <v>590</v>
      </c>
      <c r="B332" s="64" t="s">
        <v>591</v>
      </c>
      <c r="C332" s="15"/>
      <c r="D332" s="49" t="n">
        <f aca="false">D338+D343+D348+D353+D333</f>
        <v>13252.1</v>
      </c>
      <c r="E332" s="49" t="n">
        <f aca="false">E338+E343+E348+E353+E333</f>
        <v>12395</v>
      </c>
      <c r="F332" s="49" t="n">
        <f aca="false">F338+F343+F348+F353+F333</f>
        <v>11492</v>
      </c>
    </row>
    <row r="333" customFormat="false" ht="30" hidden="false" customHeight="false" outlineLevel="0" collapsed="false">
      <c r="A333" s="23" t="s">
        <v>592</v>
      </c>
      <c r="B333" s="21" t="s">
        <v>593</v>
      </c>
      <c r="C333" s="18"/>
      <c r="D333" s="30" t="n">
        <f aca="false">D334</f>
        <v>600</v>
      </c>
      <c r="E333" s="30" t="n">
        <f aca="false">E334</f>
        <v>2298</v>
      </c>
      <c r="F333" s="30" t="n">
        <f aca="false">F334</f>
        <v>0</v>
      </c>
    </row>
    <row r="334" customFormat="false" ht="30" hidden="false" customHeight="false" outlineLevel="0" collapsed="false">
      <c r="A334" s="23" t="s">
        <v>594</v>
      </c>
      <c r="B334" s="21" t="s">
        <v>595</v>
      </c>
      <c r="C334" s="18"/>
      <c r="D334" s="30" t="n">
        <f aca="false">D335</f>
        <v>600</v>
      </c>
      <c r="E334" s="30" t="n">
        <f aca="false">E335</f>
        <v>2298</v>
      </c>
      <c r="F334" s="30" t="n">
        <f aca="false">F335</f>
        <v>0</v>
      </c>
    </row>
    <row r="335" customFormat="false" ht="30" hidden="false" customHeight="false" outlineLevel="0" collapsed="false">
      <c r="A335" s="23" t="s">
        <v>596</v>
      </c>
      <c r="B335" s="21" t="s">
        <v>597</v>
      </c>
      <c r="C335" s="18"/>
      <c r="D335" s="30" t="n">
        <f aca="false">D336</f>
        <v>600</v>
      </c>
      <c r="E335" s="30" t="n">
        <f aca="false">E336</f>
        <v>2298</v>
      </c>
      <c r="F335" s="30" t="n">
        <f aca="false">F336</f>
        <v>0</v>
      </c>
    </row>
    <row r="336" customFormat="false" ht="30" hidden="false" customHeight="false" outlineLevel="0" collapsed="false">
      <c r="A336" s="23" t="s">
        <v>381</v>
      </c>
      <c r="B336" s="21" t="s">
        <v>597</v>
      </c>
      <c r="C336" s="18" t="s">
        <v>382</v>
      </c>
      <c r="D336" s="30" t="n">
        <f aca="false">D337</f>
        <v>600</v>
      </c>
      <c r="E336" s="30" t="n">
        <f aca="false">E337</f>
        <v>2298</v>
      </c>
      <c r="F336" s="30" t="n">
        <f aca="false">F337</f>
        <v>0</v>
      </c>
    </row>
    <row r="337" customFormat="false" ht="15" hidden="false" customHeight="false" outlineLevel="0" collapsed="false">
      <c r="A337" s="23" t="s">
        <v>383</v>
      </c>
      <c r="B337" s="21" t="s">
        <v>597</v>
      </c>
      <c r="C337" s="18" t="s">
        <v>384</v>
      </c>
      <c r="D337" s="30" t="n">
        <f aca="false">Функциональная!F920</f>
        <v>600</v>
      </c>
      <c r="E337" s="30" t="n">
        <f aca="false">Функциональная!G920</f>
        <v>2298</v>
      </c>
      <c r="F337" s="30" t="n">
        <f aca="false">Функциональная!H920</f>
        <v>0</v>
      </c>
    </row>
    <row r="338" customFormat="false" ht="15" hidden="false" customHeight="false" outlineLevel="0" collapsed="false">
      <c r="A338" s="20" t="s">
        <v>613</v>
      </c>
      <c r="B338" s="21" t="s">
        <v>614</v>
      </c>
      <c r="C338" s="18"/>
      <c r="D338" s="30" t="n">
        <f aca="false">D339</f>
        <v>1637.1</v>
      </c>
      <c r="E338" s="30" t="n">
        <f aca="false">E339</f>
        <v>3252</v>
      </c>
      <c r="F338" s="30" t="n">
        <f aca="false">F339</f>
        <v>3169</v>
      </c>
    </row>
    <row r="339" customFormat="false" ht="45" hidden="false" customHeight="false" outlineLevel="0" collapsed="false">
      <c r="A339" s="48" t="s">
        <v>615</v>
      </c>
      <c r="B339" s="21" t="s">
        <v>616</v>
      </c>
      <c r="C339" s="18"/>
      <c r="D339" s="30" t="n">
        <f aca="false">D340</f>
        <v>1637.1</v>
      </c>
      <c r="E339" s="30" t="n">
        <f aca="false">E340</f>
        <v>3252</v>
      </c>
      <c r="F339" s="30" t="n">
        <f aca="false">F340</f>
        <v>3169</v>
      </c>
    </row>
    <row r="340" customFormat="false" ht="15" hidden="false" customHeight="false" outlineLevel="0" collapsed="false">
      <c r="A340" s="20" t="s">
        <v>617</v>
      </c>
      <c r="B340" s="21" t="s">
        <v>618</v>
      </c>
      <c r="C340" s="45"/>
      <c r="D340" s="30" t="n">
        <f aca="false">D341</f>
        <v>1637.1</v>
      </c>
      <c r="E340" s="30" t="n">
        <f aca="false">E341</f>
        <v>3252</v>
      </c>
      <c r="F340" s="30" t="n">
        <f aca="false">F341</f>
        <v>3169</v>
      </c>
    </row>
    <row r="341" customFormat="false" ht="15" hidden="false" customHeight="false" outlineLevel="0" collapsed="false">
      <c r="A341" s="25" t="s">
        <v>150</v>
      </c>
      <c r="B341" s="21" t="s">
        <v>618</v>
      </c>
      <c r="C341" s="18" t="s">
        <v>151</v>
      </c>
      <c r="D341" s="30" t="n">
        <f aca="false">D342</f>
        <v>1637.1</v>
      </c>
      <c r="E341" s="30" t="n">
        <f aca="false">E342</f>
        <v>3252</v>
      </c>
      <c r="F341" s="30" t="n">
        <f aca="false">F342</f>
        <v>3169</v>
      </c>
    </row>
    <row r="342" customFormat="false" ht="30" hidden="false" customHeight="false" outlineLevel="0" collapsed="false">
      <c r="A342" s="28" t="s">
        <v>152</v>
      </c>
      <c r="B342" s="21" t="s">
        <v>618</v>
      </c>
      <c r="C342" s="18" t="s">
        <v>153</v>
      </c>
      <c r="D342" s="30" t="n">
        <f aca="false">Функциональная!F950</f>
        <v>1637.1</v>
      </c>
      <c r="E342" s="30" t="n">
        <f aca="false">Функциональная!G950</f>
        <v>3252</v>
      </c>
      <c r="F342" s="30" t="n">
        <f aca="false">Функциональная!H950</f>
        <v>3169</v>
      </c>
    </row>
    <row r="343" customFormat="false" ht="45" hidden="false" customHeight="false" outlineLevel="0" collapsed="false">
      <c r="A343" s="20" t="s">
        <v>619</v>
      </c>
      <c r="B343" s="21" t="s">
        <v>620</v>
      </c>
      <c r="C343" s="24"/>
      <c r="D343" s="30" t="n">
        <f aca="false">D344</f>
        <v>9621</v>
      </c>
      <c r="E343" s="30" t="n">
        <f aca="false">E344</f>
        <v>5420</v>
      </c>
      <c r="F343" s="30" t="n">
        <f aca="false">F344</f>
        <v>8130</v>
      </c>
    </row>
    <row r="344" customFormat="false" ht="60" hidden="false" customHeight="false" outlineLevel="0" collapsed="false">
      <c r="A344" s="20" t="s">
        <v>621</v>
      </c>
      <c r="B344" s="21" t="s">
        <v>622</v>
      </c>
      <c r="C344" s="24"/>
      <c r="D344" s="30" t="n">
        <f aca="false">D345</f>
        <v>9621</v>
      </c>
      <c r="E344" s="30" t="n">
        <f aca="false">E345</f>
        <v>5420</v>
      </c>
      <c r="F344" s="30" t="n">
        <f aca="false">F345</f>
        <v>8130</v>
      </c>
    </row>
    <row r="345" customFormat="false" ht="60" hidden="false" customHeight="false" outlineLevel="0" collapsed="false">
      <c r="A345" s="20" t="s">
        <v>623</v>
      </c>
      <c r="B345" s="21" t="s">
        <v>624</v>
      </c>
      <c r="C345" s="24"/>
      <c r="D345" s="30" t="n">
        <f aca="false">D346</f>
        <v>9621</v>
      </c>
      <c r="E345" s="30" t="n">
        <f aca="false">E346</f>
        <v>5420</v>
      </c>
      <c r="F345" s="30" t="n">
        <f aca="false">F346</f>
        <v>8130</v>
      </c>
    </row>
    <row r="346" customFormat="false" ht="30" hidden="false" customHeight="false" outlineLevel="0" collapsed="false">
      <c r="A346" s="23" t="s">
        <v>381</v>
      </c>
      <c r="B346" s="21" t="s">
        <v>624</v>
      </c>
      <c r="C346" s="18" t="s">
        <v>382</v>
      </c>
      <c r="D346" s="30" t="n">
        <f aca="false">D347</f>
        <v>9621</v>
      </c>
      <c r="E346" s="30" t="n">
        <f aca="false">E347</f>
        <v>5420</v>
      </c>
      <c r="F346" s="30" t="n">
        <f aca="false">F347</f>
        <v>8130</v>
      </c>
    </row>
    <row r="347" customFormat="false" ht="15" hidden="false" customHeight="false" outlineLevel="0" collapsed="false">
      <c r="A347" s="23" t="s">
        <v>383</v>
      </c>
      <c r="B347" s="21" t="s">
        <v>624</v>
      </c>
      <c r="C347" s="18" t="s">
        <v>384</v>
      </c>
      <c r="D347" s="30" t="n">
        <f aca="false">Функциональная!F955</f>
        <v>9621</v>
      </c>
      <c r="E347" s="30" t="n">
        <f aca="false">Функциональная!G955</f>
        <v>5420</v>
      </c>
      <c r="F347" s="30" t="n">
        <f aca="false">Функциональная!H955</f>
        <v>8130</v>
      </c>
    </row>
    <row r="348" customFormat="false" ht="15" hidden="false" customHeight="false" outlineLevel="0" collapsed="false">
      <c r="A348" s="20" t="s">
        <v>598</v>
      </c>
      <c r="B348" s="21" t="s">
        <v>599</v>
      </c>
      <c r="C348" s="24"/>
      <c r="D348" s="30" t="n">
        <f aca="false">D349</f>
        <v>193</v>
      </c>
      <c r="E348" s="30" t="n">
        <f aca="false">E349</f>
        <v>193</v>
      </c>
      <c r="F348" s="30" t="n">
        <f aca="false">F349</f>
        <v>193</v>
      </c>
    </row>
    <row r="349" customFormat="false" ht="45" hidden="false" customHeight="false" outlineLevel="0" collapsed="false">
      <c r="A349" s="20" t="s">
        <v>600</v>
      </c>
      <c r="B349" s="21" t="s">
        <v>601</v>
      </c>
      <c r="C349" s="24"/>
      <c r="D349" s="30" t="n">
        <f aca="false">D350</f>
        <v>193</v>
      </c>
      <c r="E349" s="30" t="n">
        <f aca="false">E350</f>
        <v>193</v>
      </c>
      <c r="F349" s="30" t="n">
        <f aca="false">F350</f>
        <v>193</v>
      </c>
    </row>
    <row r="350" customFormat="false" ht="15" hidden="false" customHeight="false" outlineLevel="0" collapsed="false">
      <c r="A350" s="20" t="s">
        <v>602</v>
      </c>
      <c r="B350" s="21" t="s">
        <v>603</v>
      </c>
      <c r="C350" s="24"/>
      <c r="D350" s="41" t="n">
        <f aca="false">D351</f>
        <v>193</v>
      </c>
      <c r="E350" s="41" t="n">
        <f aca="false">E351</f>
        <v>193</v>
      </c>
      <c r="F350" s="41" t="n">
        <f aca="false">F351</f>
        <v>193</v>
      </c>
    </row>
    <row r="351" customFormat="false" ht="15" hidden="false" customHeight="false" outlineLevel="0" collapsed="false">
      <c r="A351" s="25" t="s">
        <v>150</v>
      </c>
      <c r="B351" s="21" t="s">
        <v>603</v>
      </c>
      <c r="C351" s="18" t="s">
        <v>151</v>
      </c>
      <c r="D351" s="41" t="n">
        <f aca="false">D352</f>
        <v>193</v>
      </c>
      <c r="E351" s="41" t="n">
        <f aca="false">E352</f>
        <v>193</v>
      </c>
      <c r="F351" s="41" t="n">
        <f aca="false">F352</f>
        <v>193</v>
      </c>
    </row>
    <row r="352" customFormat="false" ht="30" hidden="false" customHeight="false" outlineLevel="0" collapsed="false">
      <c r="A352" s="28" t="s">
        <v>152</v>
      </c>
      <c r="B352" s="21" t="s">
        <v>603</v>
      </c>
      <c r="C352" s="18" t="s">
        <v>153</v>
      </c>
      <c r="D352" s="41" t="n">
        <f aca="false">Функциональная!F925</f>
        <v>193</v>
      </c>
      <c r="E352" s="41" t="n">
        <f aca="false">Функциональная!G925</f>
        <v>193</v>
      </c>
      <c r="F352" s="41" t="n">
        <f aca="false">Функциональная!H925</f>
        <v>193</v>
      </c>
    </row>
    <row r="353" customFormat="false" ht="30" hidden="false" customHeight="false" outlineLevel="0" collapsed="false">
      <c r="A353" s="20" t="s">
        <v>604</v>
      </c>
      <c r="B353" s="21" t="s">
        <v>605</v>
      </c>
      <c r="C353" s="24"/>
      <c r="D353" s="30" t="n">
        <f aca="false">D354</f>
        <v>1201</v>
      </c>
      <c r="E353" s="30" t="n">
        <f aca="false">E354</f>
        <v>1232</v>
      </c>
      <c r="F353" s="30" t="n">
        <f aca="false">F354</f>
        <v>0</v>
      </c>
    </row>
    <row r="354" customFormat="false" ht="75" hidden="false" customHeight="false" outlineLevel="0" collapsed="false">
      <c r="A354" s="29" t="s">
        <v>606</v>
      </c>
      <c r="B354" s="21" t="s">
        <v>607</v>
      </c>
      <c r="C354" s="24"/>
      <c r="D354" s="30" t="n">
        <f aca="false">D360+D355</f>
        <v>1201</v>
      </c>
      <c r="E354" s="30" t="n">
        <f aca="false">E360+E355</f>
        <v>1232</v>
      </c>
      <c r="F354" s="30" t="n">
        <f aca="false">F360+F355</f>
        <v>0</v>
      </c>
    </row>
    <row r="355" customFormat="false" ht="45" hidden="false" customHeight="false" outlineLevel="0" collapsed="false">
      <c r="A355" s="23" t="s">
        <v>608</v>
      </c>
      <c r="B355" s="21" t="s">
        <v>609</v>
      </c>
      <c r="C355" s="18"/>
      <c r="D355" s="30" t="n">
        <f aca="false">D358+D356</f>
        <v>1201</v>
      </c>
      <c r="E355" s="30" t="n">
        <f aca="false">E358+E356</f>
        <v>0</v>
      </c>
      <c r="F355" s="30" t="n">
        <f aca="false">F358+F356</f>
        <v>0</v>
      </c>
    </row>
    <row r="356" customFormat="false" ht="30" hidden="false" customHeight="false" outlineLevel="0" collapsed="false">
      <c r="A356" s="23" t="s">
        <v>30</v>
      </c>
      <c r="B356" s="21" t="s">
        <v>609</v>
      </c>
      <c r="C356" s="18" t="s">
        <v>31</v>
      </c>
      <c r="D356" s="30" t="n">
        <f aca="false">D357</f>
        <v>17.5</v>
      </c>
      <c r="E356" s="30" t="n">
        <f aca="false">E357</f>
        <v>0</v>
      </c>
      <c r="F356" s="30" t="n">
        <f aca="false">F357</f>
        <v>0</v>
      </c>
    </row>
    <row r="357" customFormat="false" ht="30" hidden="false" customHeight="false" outlineLevel="0" collapsed="false">
      <c r="A357" s="23" t="s">
        <v>32</v>
      </c>
      <c r="B357" s="21" t="s">
        <v>609</v>
      </c>
      <c r="C357" s="18" t="s">
        <v>33</v>
      </c>
      <c r="D357" s="30" t="n">
        <f aca="false">Функциональная!F930</f>
        <v>17.5</v>
      </c>
      <c r="E357" s="30" t="n">
        <f aca="false">Функциональная!G930</f>
        <v>0</v>
      </c>
      <c r="F357" s="30" t="n">
        <f aca="false">Функциональная!H930</f>
        <v>0</v>
      </c>
    </row>
    <row r="358" customFormat="false" ht="15" hidden="false" customHeight="false" outlineLevel="0" collapsed="false">
      <c r="A358" s="25" t="s">
        <v>150</v>
      </c>
      <c r="B358" s="21" t="s">
        <v>609</v>
      </c>
      <c r="C358" s="18" t="s">
        <v>151</v>
      </c>
      <c r="D358" s="30" t="n">
        <f aca="false">D359</f>
        <v>1183.5</v>
      </c>
      <c r="E358" s="30" t="n">
        <f aca="false">E359</f>
        <v>0</v>
      </c>
      <c r="F358" s="30" t="n">
        <f aca="false">F359</f>
        <v>0</v>
      </c>
    </row>
    <row r="359" customFormat="false" ht="30" hidden="false" customHeight="false" outlineLevel="0" collapsed="false">
      <c r="A359" s="28" t="s">
        <v>152</v>
      </c>
      <c r="B359" s="21" t="s">
        <v>609</v>
      </c>
      <c r="C359" s="18" t="s">
        <v>153</v>
      </c>
      <c r="D359" s="30" t="n">
        <f aca="false">Функциональная!F932</f>
        <v>1183.5</v>
      </c>
      <c r="E359" s="30" t="n">
        <f aca="false">Функциональная!G932</f>
        <v>0</v>
      </c>
      <c r="F359" s="30" t="n">
        <f aca="false">Функциональная!H932</f>
        <v>0</v>
      </c>
    </row>
    <row r="360" customFormat="false" ht="60" hidden="false" customHeight="false" outlineLevel="0" collapsed="false">
      <c r="A360" s="20" t="s">
        <v>610</v>
      </c>
      <c r="B360" s="21" t="s">
        <v>611</v>
      </c>
      <c r="C360" s="24"/>
      <c r="D360" s="30" t="n">
        <f aca="false">D361</f>
        <v>0</v>
      </c>
      <c r="E360" s="30" t="n">
        <f aca="false">E361</f>
        <v>1232</v>
      </c>
      <c r="F360" s="30" t="n">
        <f aca="false">F361</f>
        <v>0</v>
      </c>
    </row>
    <row r="361" customFormat="false" ht="30" hidden="false" customHeight="false" outlineLevel="0" collapsed="false">
      <c r="A361" s="23" t="s">
        <v>381</v>
      </c>
      <c r="B361" s="21" t="s">
        <v>611</v>
      </c>
      <c r="C361" s="18" t="s">
        <v>382</v>
      </c>
      <c r="D361" s="30" t="n">
        <f aca="false">D362</f>
        <v>0</v>
      </c>
      <c r="E361" s="30" t="n">
        <f aca="false">E362</f>
        <v>1232</v>
      </c>
      <c r="F361" s="30" t="n">
        <f aca="false">F362</f>
        <v>0</v>
      </c>
    </row>
    <row r="362" customFormat="false" ht="15" hidden="false" customHeight="false" outlineLevel="0" collapsed="false">
      <c r="A362" s="23" t="s">
        <v>383</v>
      </c>
      <c r="B362" s="21" t="s">
        <v>611</v>
      </c>
      <c r="C362" s="18" t="s">
        <v>384</v>
      </c>
      <c r="D362" s="30" t="n">
        <f aca="false">Функциональная!F935</f>
        <v>0</v>
      </c>
      <c r="E362" s="30" t="n">
        <f aca="false">Функциональная!G935</f>
        <v>1232</v>
      </c>
      <c r="F362" s="30" t="n">
        <f aca="false">Функциональная!H935</f>
        <v>0</v>
      </c>
    </row>
    <row r="363" customFormat="false" ht="31.2" hidden="false" customHeight="false" outlineLevel="0" collapsed="false">
      <c r="A363" s="63" t="s">
        <v>373</v>
      </c>
      <c r="B363" s="64" t="s">
        <v>374</v>
      </c>
      <c r="C363" s="62"/>
      <c r="D363" s="16" t="n">
        <f aca="false">D376+D381+D386+D364</f>
        <v>214750</v>
      </c>
      <c r="E363" s="16" t="n">
        <f aca="false">E376+E381+E386+E364</f>
        <v>170266.3</v>
      </c>
      <c r="F363" s="16" t="n">
        <f aca="false">F376+F381+F386+F364</f>
        <v>1629.4</v>
      </c>
    </row>
    <row r="364" customFormat="false" ht="15" hidden="false" customHeight="false" outlineLevel="0" collapsed="false">
      <c r="A364" s="20" t="s">
        <v>375</v>
      </c>
      <c r="B364" s="21" t="s">
        <v>376</v>
      </c>
      <c r="C364" s="18"/>
      <c r="D364" s="19" t="n">
        <f aca="false">D369+D365</f>
        <v>212885.9</v>
      </c>
      <c r="E364" s="19" t="n">
        <f aca="false">E369+E365</f>
        <v>168664.7</v>
      </c>
      <c r="F364" s="19" t="n">
        <f aca="false">F369+F365</f>
        <v>0</v>
      </c>
    </row>
    <row r="365" customFormat="false" ht="60" hidden="false" customHeight="false" outlineLevel="0" collapsed="false">
      <c r="A365" s="23" t="s">
        <v>377</v>
      </c>
      <c r="B365" s="21" t="s">
        <v>378</v>
      </c>
      <c r="C365" s="18"/>
      <c r="D365" s="19" t="n">
        <f aca="false">D366</f>
        <v>541.2</v>
      </c>
      <c r="E365" s="19" t="n">
        <f aca="false">E366</f>
        <v>0</v>
      </c>
      <c r="F365" s="19" t="n">
        <f aca="false">F366</f>
        <v>0</v>
      </c>
    </row>
    <row r="366" customFormat="false" ht="30" hidden="false" customHeight="false" outlineLevel="0" collapsed="false">
      <c r="A366" s="23" t="s">
        <v>379</v>
      </c>
      <c r="B366" s="21" t="s">
        <v>380</v>
      </c>
      <c r="C366" s="18"/>
      <c r="D366" s="19" t="n">
        <f aca="false">D367</f>
        <v>541.2</v>
      </c>
      <c r="E366" s="19" t="n">
        <f aca="false">E367</f>
        <v>0</v>
      </c>
      <c r="F366" s="19" t="n">
        <f aca="false">F367</f>
        <v>0</v>
      </c>
    </row>
    <row r="367" customFormat="false" ht="30" hidden="false" customHeight="false" outlineLevel="0" collapsed="false">
      <c r="A367" s="23" t="s">
        <v>381</v>
      </c>
      <c r="B367" s="21" t="s">
        <v>380</v>
      </c>
      <c r="C367" s="18" t="s">
        <v>382</v>
      </c>
      <c r="D367" s="19" t="n">
        <f aca="false">D368</f>
        <v>541.2</v>
      </c>
      <c r="E367" s="19" t="n">
        <f aca="false">E368</f>
        <v>0</v>
      </c>
      <c r="F367" s="19" t="n">
        <f aca="false">F368</f>
        <v>0</v>
      </c>
    </row>
    <row r="368" customFormat="false" ht="15" hidden="false" customHeight="false" outlineLevel="0" collapsed="false">
      <c r="A368" s="23" t="s">
        <v>383</v>
      </c>
      <c r="B368" s="21" t="s">
        <v>380</v>
      </c>
      <c r="C368" s="18" t="s">
        <v>384</v>
      </c>
      <c r="D368" s="19" t="n">
        <f aca="false">Функциональная!F433</f>
        <v>541.2</v>
      </c>
      <c r="E368" s="19" t="n">
        <f aca="false">Функциональная!G433</f>
        <v>0</v>
      </c>
      <c r="F368" s="19" t="n">
        <f aca="false">Функциональная!H433</f>
        <v>0</v>
      </c>
    </row>
    <row r="369" customFormat="false" ht="15" hidden="false" customHeight="false" outlineLevel="0" collapsed="false">
      <c r="A369" s="29" t="s">
        <v>385</v>
      </c>
      <c r="B369" s="21" t="s">
        <v>386</v>
      </c>
      <c r="C369" s="18"/>
      <c r="D369" s="19" t="n">
        <f aca="false">D370+D373</f>
        <v>212344.7</v>
      </c>
      <c r="E369" s="19" t="n">
        <f aca="false">E370+E373</f>
        <v>168664.7</v>
      </c>
      <c r="F369" s="19" t="n">
        <f aca="false">F370+F373</f>
        <v>0</v>
      </c>
    </row>
    <row r="370" customFormat="false" ht="30" hidden="false" customHeight="false" outlineLevel="0" collapsed="false">
      <c r="A370" s="29" t="s">
        <v>387</v>
      </c>
      <c r="B370" s="21" t="s">
        <v>388</v>
      </c>
      <c r="C370" s="18"/>
      <c r="D370" s="19" t="n">
        <f aca="false">D371</f>
        <v>158461.9</v>
      </c>
      <c r="E370" s="19" t="n">
        <f aca="false">E371</f>
        <v>10585.2</v>
      </c>
      <c r="F370" s="19" t="n">
        <f aca="false">F371</f>
        <v>0</v>
      </c>
    </row>
    <row r="371" customFormat="false" ht="30" hidden="false" customHeight="false" outlineLevel="0" collapsed="false">
      <c r="A371" s="23" t="s">
        <v>381</v>
      </c>
      <c r="B371" s="21" t="s">
        <v>388</v>
      </c>
      <c r="C371" s="18" t="s">
        <v>382</v>
      </c>
      <c r="D371" s="19" t="n">
        <f aca="false">D372</f>
        <v>158461.9</v>
      </c>
      <c r="E371" s="19" t="n">
        <f aca="false">E372</f>
        <v>10585.2</v>
      </c>
      <c r="F371" s="19" t="n">
        <f aca="false">F372</f>
        <v>0</v>
      </c>
    </row>
    <row r="372" customFormat="false" ht="15" hidden="false" customHeight="false" outlineLevel="0" collapsed="false">
      <c r="A372" s="23" t="s">
        <v>383</v>
      </c>
      <c r="B372" s="21" t="s">
        <v>388</v>
      </c>
      <c r="C372" s="18" t="s">
        <v>384</v>
      </c>
      <c r="D372" s="19" t="n">
        <f aca="false">Функциональная!F437</f>
        <v>158461.9</v>
      </c>
      <c r="E372" s="19" t="n">
        <f aca="false">Функциональная!G437</f>
        <v>10585.2</v>
      </c>
      <c r="F372" s="19" t="n">
        <f aca="false">Функциональная!H437</f>
        <v>0</v>
      </c>
    </row>
    <row r="373" customFormat="false" ht="30" hidden="false" customHeight="false" outlineLevel="0" collapsed="false">
      <c r="A373" s="23" t="s">
        <v>387</v>
      </c>
      <c r="B373" s="21" t="s">
        <v>389</v>
      </c>
      <c r="C373" s="18"/>
      <c r="D373" s="19" t="n">
        <f aca="false">D374</f>
        <v>53882.8</v>
      </c>
      <c r="E373" s="19" t="n">
        <f aca="false">E374</f>
        <v>158079.5</v>
      </c>
      <c r="F373" s="19" t="n">
        <f aca="false">F374</f>
        <v>0</v>
      </c>
    </row>
    <row r="374" customFormat="false" ht="30" hidden="false" customHeight="false" outlineLevel="0" collapsed="false">
      <c r="A374" s="23" t="s">
        <v>381</v>
      </c>
      <c r="B374" s="21" t="s">
        <v>389</v>
      </c>
      <c r="C374" s="18" t="s">
        <v>382</v>
      </c>
      <c r="D374" s="19" t="n">
        <f aca="false">D375</f>
        <v>53882.8</v>
      </c>
      <c r="E374" s="19" t="n">
        <f aca="false">E375</f>
        <v>158079.5</v>
      </c>
      <c r="F374" s="19" t="n">
        <f aca="false">F375</f>
        <v>0</v>
      </c>
    </row>
    <row r="375" customFormat="false" ht="15" hidden="false" customHeight="false" outlineLevel="0" collapsed="false">
      <c r="A375" s="23" t="s">
        <v>383</v>
      </c>
      <c r="B375" s="21" t="s">
        <v>389</v>
      </c>
      <c r="C375" s="18" t="s">
        <v>384</v>
      </c>
      <c r="D375" s="19" t="n">
        <f aca="false">Функциональная!F440</f>
        <v>53882.8</v>
      </c>
      <c r="E375" s="19" t="n">
        <f aca="false">Функциональная!G440</f>
        <v>158079.5</v>
      </c>
      <c r="F375" s="19" t="n">
        <f aca="false">Функциональная!H440</f>
        <v>0</v>
      </c>
    </row>
    <row r="376" customFormat="false" ht="30" hidden="false" customHeight="false" outlineLevel="0" collapsed="false">
      <c r="A376" s="20" t="s">
        <v>390</v>
      </c>
      <c r="B376" s="21" t="s">
        <v>391</v>
      </c>
      <c r="C376" s="24"/>
      <c r="D376" s="19" t="n">
        <f aca="false">D377</f>
        <v>1202.1</v>
      </c>
      <c r="E376" s="19" t="n">
        <f aca="false">E377</f>
        <v>739.6</v>
      </c>
      <c r="F376" s="19" t="n">
        <f aca="false">F377</f>
        <v>767.4</v>
      </c>
    </row>
    <row r="377" customFormat="false" ht="60" hidden="false" customHeight="false" outlineLevel="0" collapsed="false">
      <c r="A377" s="29" t="s">
        <v>392</v>
      </c>
      <c r="B377" s="21" t="s">
        <v>393</v>
      </c>
      <c r="C377" s="24"/>
      <c r="D377" s="19" t="n">
        <f aca="false">D378</f>
        <v>1202.1</v>
      </c>
      <c r="E377" s="19" t="n">
        <f aca="false">E378</f>
        <v>739.6</v>
      </c>
      <c r="F377" s="19" t="n">
        <f aca="false">F378</f>
        <v>767.4</v>
      </c>
    </row>
    <row r="378" customFormat="false" ht="45" hidden="false" customHeight="false" outlineLevel="0" collapsed="false">
      <c r="A378" s="29" t="s">
        <v>394</v>
      </c>
      <c r="B378" s="21" t="s">
        <v>395</v>
      </c>
      <c r="C378" s="24"/>
      <c r="D378" s="19" t="n">
        <f aca="false">D379</f>
        <v>1202.1</v>
      </c>
      <c r="E378" s="19" t="n">
        <f aca="false">E379</f>
        <v>739.6</v>
      </c>
      <c r="F378" s="19" t="n">
        <f aca="false">F379</f>
        <v>767.4</v>
      </c>
    </row>
    <row r="379" customFormat="false" ht="30" hidden="false" customHeight="false" outlineLevel="0" collapsed="false">
      <c r="A379" s="23" t="s">
        <v>30</v>
      </c>
      <c r="B379" s="21" t="s">
        <v>395</v>
      </c>
      <c r="C379" s="18" t="s">
        <v>31</v>
      </c>
      <c r="D379" s="19" t="n">
        <f aca="false">D380</f>
        <v>1202.1</v>
      </c>
      <c r="E379" s="19" t="n">
        <f aca="false">E380</f>
        <v>739.6</v>
      </c>
      <c r="F379" s="19" t="n">
        <f aca="false">F380</f>
        <v>767.4</v>
      </c>
    </row>
    <row r="380" customFormat="false" ht="30" hidden="false" customHeight="false" outlineLevel="0" collapsed="false">
      <c r="A380" s="23" t="s">
        <v>32</v>
      </c>
      <c r="B380" s="21" t="s">
        <v>395</v>
      </c>
      <c r="C380" s="18" t="s">
        <v>33</v>
      </c>
      <c r="D380" s="19" t="n">
        <f aca="false">Функциональная!F445</f>
        <v>1202.1</v>
      </c>
      <c r="E380" s="19" t="n">
        <f aca="false">Функциональная!G445</f>
        <v>739.6</v>
      </c>
      <c r="F380" s="19" t="n">
        <f aca="false">Функциональная!H445</f>
        <v>767.4</v>
      </c>
    </row>
    <row r="381" customFormat="false" ht="30" hidden="false" customHeight="false" outlineLevel="0" collapsed="false">
      <c r="A381" s="20" t="s">
        <v>396</v>
      </c>
      <c r="B381" s="21" t="s">
        <v>397</v>
      </c>
      <c r="C381" s="24"/>
      <c r="D381" s="19" t="n">
        <f aca="false">D382</f>
        <v>0</v>
      </c>
      <c r="E381" s="19" t="n">
        <f aca="false">E382</f>
        <v>200</v>
      </c>
      <c r="F381" s="19" t="n">
        <f aca="false">F382</f>
        <v>200</v>
      </c>
    </row>
    <row r="382" customFormat="false" ht="30" hidden="false" customHeight="false" outlineLevel="0" collapsed="false">
      <c r="A382" s="34" t="s">
        <v>398</v>
      </c>
      <c r="B382" s="21" t="s">
        <v>399</v>
      </c>
      <c r="C382" s="24"/>
      <c r="D382" s="19" t="n">
        <f aca="false">D383</f>
        <v>0</v>
      </c>
      <c r="E382" s="19" t="n">
        <f aca="false">E383</f>
        <v>200</v>
      </c>
      <c r="F382" s="19" t="n">
        <f aca="false">F383</f>
        <v>200</v>
      </c>
    </row>
    <row r="383" customFormat="false" ht="45" hidden="false" customHeight="false" outlineLevel="0" collapsed="false">
      <c r="A383" s="22" t="s">
        <v>400</v>
      </c>
      <c r="B383" s="26" t="s">
        <v>401</v>
      </c>
      <c r="C383" s="24"/>
      <c r="D383" s="19" t="n">
        <f aca="false">D384</f>
        <v>0</v>
      </c>
      <c r="E383" s="19" t="n">
        <f aca="false">E384</f>
        <v>200</v>
      </c>
      <c r="F383" s="19" t="n">
        <f aca="false">F384</f>
        <v>200</v>
      </c>
    </row>
    <row r="384" customFormat="false" ht="30" hidden="false" customHeight="false" outlineLevel="0" collapsed="false">
      <c r="A384" s="23" t="s">
        <v>30</v>
      </c>
      <c r="B384" s="26" t="s">
        <v>401</v>
      </c>
      <c r="C384" s="18" t="s">
        <v>31</v>
      </c>
      <c r="D384" s="19" t="n">
        <f aca="false">D385</f>
        <v>0</v>
      </c>
      <c r="E384" s="19" t="n">
        <f aca="false">E385</f>
        <v>200</v>
      </c>
      <c r="F384" s="19" t="n">
        <f aca="false">F385</f>
        <v>200</v>
      </c>
    </row>
    <row r="385" customFormat="false" ht="30" hidden="false" customHeight="false" outlineLevel="0" collapsed="false">
      <c r="A385" s="23" t="s">
        <v>32</v>
      </c>
      <c r="B385" s="26" t="s">
        <v>401</v>
      </c>
      <c r="C385" s="18" t="s">
        <v>33</v>
      </c>
      <c r="D385" s="19" t="n">
        <f aca="false">Функциональная!F450</f>
        <v>0</v>
      </c>
      <c r="E385" s="19" t="n">
        <f aca="false">Функциональная!G450</f>
        <v>200</v>
      </c>
      <c r="F385" s="19" t="n">
        <f aca="false">Функциональная!H450</f>
        <v>200</v>
      </c>
    </row>
    <row r="386" customFormat="false" ht="15" hidden="false" customHeight="false" outlineLevel="0" collapsed="false">
      <c r="A386" s="20" t="s">
        <v>125</v>
      </c>
      <c r="B386" s="21" t="s">
        <v>448</v>
      </c>
      <c r="C386" s="24"/>
      <c r="D386" s="19" t="n">
        <f aca="false">D387</f>
        <v>662</v>
      </c>
      <c r="E386" s="19" t="n">
        <f aca="false">E387</f>
        <v>662</v>
      </c>
      <c r="F386" s="19" t="n">
        <f aca="false">F387</f>
        <v>662</v>
      </c>
    </row>
    <row r="387" customFormat="false" ht="30" hidden="false" customHeight="false" outlineLevel="0" collapsed="false">
      <c r="A387" s="29" t="s">
        <v>449</v>
      </c>
      <c r="B387" s="21" t="s">
        <v>450</v>
      </c>
      <c r="C387" s="24"/>
      <c r="D387" s="19" t="n">
        <f aca="false">D388</f>
        <v>662</v>
      </c>
      <c r="E387" s="19" t="n">
        <f aca="false">E388</f>
        <v>662</v>
      </c>
      <c r="F387" s="19" t="n">
        <f aca="false">F388</f>
        <v>662</v>
      </c>
    </row>
    <row r="388" customFormat="false" ht="30" hidden="false" customHeight="false" outlineLevel="0" collapsed="false">
      <c r="A388" s="29" t="s">
        <v>451</v>
      </c>
      <c r="B388" s="21" t="s">
        <v>452</v>
      </c>
      <c r="C388" s="24"/>
      <c r="D388" s="19" t="n">
        <f aca="false">D389+D391</f>
        <v>662</v>
      </c>
      <c r="E388" s="19" t="n">
        <f aca="false">E389+E391</f>
        <v>662</v>
      </c>
      <c r="F388" s="19" t="n">
        <f aca="false">F389+F391</f>
        <v>662</v>
      </c>
    </row>
    <row r="389" customFormat="false" ht="60" hidden="false" customHeight="false" outlineLevel="0" collapsed="false">
      <c r="A389" s="23" t="s">
        <v>22</v>
      </c>
      <c r="B389" s="21" t="s">
        <v>452</v>
      </c>
      <c r="C389" s="18" t="s">
        <v>23</v>
      </c>
      <c r="D389" s="19" t="n">
        <f aca="false">D390</f>
        <v>609.5</v>
      </c>
      <c r="E389" s="19" t="n">
        <f aca="false">E390</f>
        <v>609.5</v>
      </c>
      <c r="F389" s="19" t="n">
        <f aca="false">F390</f>
        <v>609.5</v>
      </c>
    </row>
    <row r="390" customFormat="false" ht="30" hidden="false" customHeight="false" outlineLevel="0" collapsed="false">
      <c r="A390" s="23" t="s">
        <v>24</v>
      </c>
      <c r="B390" s="21" t="s">
        <v>452</v>
      </c>
      <c r="C390" s="18" t="s">
        <v>25</v>
      </c>
      <c r="D390" s="19" t="n">
        <f aca="false">Функциональная!F556</f>
        <v>609.5</v>
      </c>
      <c r="E390" s="19" t="n">
        <f aca="false">Функциональная!G556</f>
        <v>609.5</v>
      </c>
      <c r="F390" s="19" t="n">
        <f aca="false">Функциональная!H556</f>
        <v>609.5</v>
      </c>
    </row>
    <row r="391" customFormat="false" ht="30" hidden="false" customHeight="false" outlineLevel="0" collapsed="false">
      <c r="A391" s="23" t="s">
        <v>30</v>
      </c>
      <c r="B391" s="21" t="s">
        <v>452</v>
      </c>
      <c r="C391" s="18" t="s">
        <v>31</v>
      </c>
      <c r="D391" s="19" t="n">
        <f aca="false">D392</f>
        <v>52.5</v>
      </c>
      <c r="E391" s="19" t="n">
        <f aca="false">E392</f>
        <v>52.5</v>
      </c>
      <c r="F391" s="19" t="n">
        <f aca="false">F392</f>
        <v>52.5</v>
      </c>
    </row>
    <row r="392" customFormat="false" ht="30" hidden="false" customHeight="false" outlineLevel="0" collapsed="false">
      <c r="A392" s="23" t="s">
        <v>32</v>
      </c>
      <c r="B392" s="21" t="s">
        <v>452</v>
      </c>
      <c r="C392" s="18" t="s">
        <v>33</v>
      </c>
      <c r="D392" s="19" t="n">
        <f aca="false">Функциональная!F558</f>
        <v>52.5</v>
      </c>
      <c r="E392" s="19" t="n">
        <f aca="false">Функциональная!G558</f>
        <v>52.5</v>
      </c>
      <c r="F392" s="19" t="n">
        <f aca="false">Функциональная!H558</f>
        <v>52.5</v>
      </c>
    </row>
    <row r="393" customFormat="false" ht="15.6" hidden="false" customHeight="false" outlineLevel="0" collapsed="false">
      <c r="A393" s="63" t="s">
        <v>323</v>
      </c>
      <c r="B393" s="64" t="s">
        <v>324</v>
      </c>
      <c r="C393" s="62"/>
      <c r="D393" s="16" t="n">
        <f aca="false">D394+D399</f>
        <v>25333.9</v>
      </c>
      <c r="E393" s="16" t="n">
        <f aca="false">E394+E399</f>
        <v>32337</v>
      </c>
      <c r="F393" s="16" t="n">
        <f aca="false">F394+F399</f>
        <v>32337</v>
      </c>
    </row>
    <row r="394" customFormat="false" ht="15" hidden="false" customHeight="false" outlineLevel="0" collapsed="false">
      <c r="A394" s="20" t="s">
        <v>325</v>
      </c>
      <c r="B394" s="21" t="s">
        <v>326</v>
      </c>
      <c r="C394" s="24"/>
      <c r="D394" s="19" t="n">
        <f aca="false">D395</f>
        <v>24833.9</v>
      </c>
      <c r="E394" s="19" t="n">
        <f aca="false">E395</f>
        <v>31837</v>
      </c>
      <c r="F394" s="19" t="n">
        <f aca="false">F395</f>
        <v>31837</v>
      </c>
    </row>
    <row r="395" customFormat="false" ht="45" hidden="false" customHeight="false" outlineLevel="0" collapsed="false">
      <c r="A395" s="29" t="s">
        <v>327</v>
      </c>
      <c r="B395" s="21" t="s">
        <v>328</v>
      </c>
      <c r="C395" s="24"/>
      <c r="D395" s="19" t="n">
        <f aca="false">D396</f>
        <v>24833.9</v>
      </c>
      <c r="E395" s="19" t="n">
        <f aca="false">E396</f>
        <v>31837</v>
      </c>
      <c r="F395" s="19" t="n">
        <f aca="false">F396</f>
        <v>31837</v>
      </c>
    </row>
    <row r="396" customFormat="false" ht="75" hidden="false" customHeight="false" outlineLevel="0" collapsed="false">
      <c r="A396" s="29" t="s">
        <v>329</v>
      </c>
      <c r="B396" s="21" t="s">
        <v>330</v>
      </c>
      <c r="C396" s="24"/>
      <c r="D396" s="19" t="n">
        <f aca="false">D397</f>
        <v>24833.9</v>
      </c>
      <c r="E396" s="19" t="n">
        <f aca="false">E397</f>
        <v>31837</v>
      </c>
      <c r="F396" s="19" t="n">
        <f aca="false">F397</f>
        <v>31837</v>
      </c>
    </row>
    <row r="397" customFormat="false" ht="30" hidden="false" customHeight="false" outlineLevel="0" collapsed="false">
      <c r="A397" s="23" t="s">
        <v>30</v>
      </c>
      <c r="B397" s="21" t="s">
        <v>330</v>
      </c>
      <c r="C397" s="18" t="s">
        <v>31</v>
      </c>
      <c r="D397" s="19" t="n">
        <f aca="false">D398</f>
        <v>24833.9</v>
      </c>
      <c r="E397" s="19" t="n">
        <f aca="false">E398</f>
        <v>31837</v>
      </c>
      <c r="F397" s="19" t="n">
        <f aca="false">F398</f>
        <v>31837</v>
      </c>
    </row>
    <row r="398" customFormat="false" ht="30" hidden="false" customHeight="false" outlineLevel="0" collapsed="false">
      <c r="A398" s="23" t="s">
        <v>32</v>
      </c>
      <c r="B398" s="21" t="s">
        <v>330</v>
      </c>
      <c r="C398" s="18" t="s">
        <v>33</v>
      </c>
      <c r="D398" s="19" t="n">
        <f aca="false">Функциональная!F708+Функциональная!F373+Функциональная!F456</f>
        <v>24833.9</v>
      </c>
      <c r="E398" s="19" t="n">
        <f aca="false">Функциональная!G708+Функциональная!G373+Функциональная!G456</f>
        <v>31837</v>
      </c>
      <c r="F398" s="19" t="n">
        <f aca="false">Функциональная!H708+Функциональная!H373+Функциональная!H456</f>
        <v>31837</v>
      </c>
    </row>
    <row r="399" customFormat="false" ht="15" hidden="false" customHeight="false" outlineLevel="0" collapsed="false">
      <c r="A399" s="20" t="s">
        <v>331</v>
      </c>
      <c r="B399" s="21" t="s">
        <v>332</v>
      </c>
      <c r="C399" s="24"/>
      <c r="D399" s="19" t="n">
        <f aca="false">D400</f>
        <v>500</v>
      </c>
      <c r="E399" s="19" t="n">
        <f aca="false">E400</f>
        <v>500</v>
      </c>
      <c r="F399" s="19" t="n">
        <f aca="false">F400</f>
        <v>500</v>
      </c>
    </row>
    <row r="400" customFormat="false" ht="30" hidden="false" customHeight="false" outlineLevel="0" collapsed="false">
      <c r="A400" s="29" t="s">
        <v>333</v>
      </c>
      <c r="B400" s="21" t="s">
        <v>334</v>
      </c>
      <c r="C400" s="24"/>
      <c r="D400" s="19" t="n">
        <f aca="false">D401</f>
        <v>500</v>
      </c>
      <c r="E400" s="19" t="n">
        <f aca="false">E401</f>
        <v>500</v>
      </c>
      <c r="F400" s="19" t="n">
        <f aca="false">F401</f>
        <v>500</v>
      </c>
    </row>
    <row r="401" customFormat="false" ht="15" hidden="false" customHeight="false" outlineLevel="0" collapsed="false">
      <c r="A401" s="22" t="s">
        <v>335</v>
      </c>
      <c r="B401" s="21" t="s">
        <v>336</v>
      </c>
      <c r="C401" s="24"/>
      <c r="D401" s="19" t="n">
        <f aca="false">D402</f>
        <v>500</v>
      </c>
      <c r="E401" s="19" t="n">
        <f aca="false">E402</f>
        <v>500</v>
      </c>
      <c r="F401" s="19" t="n">
        <f aca="false">F402</f>
        <v>500</v>
      </c>
    </row>
    <row r="402" customFormat="false" ht="15" hidden="false" customHeight="false" outlineLevel="0" collapsed="false">
      <c r="A402" s="23" t="s">
        <v>58</v>
      </c>
      <c r="B402" s="21" t="s">
        <v>336</v>
      </c>
      <c r="C402" s="18" t="s">
        <v>59</v>
      </c>
      <c r="D402" s="19" t="n">
        <f aca="false">D403</f>
        <v>500</v>
      </c>
      <c r="E402" s="19" t="n">
        <f aca="false">E403</f>
        <v>500</v>
      </c>
      <c r="F402" s="19" t="n">
        <f aca="false">F403</f>
        <v>500</v>
      </c>
    </row>
    <row r="403" customFormat="false" ht="30" hidden="false" customHeight="false" outlineLevel="0" collapsed="false">
      <c r="A403" s="23" t="s">
        <v>337</v>
      </c>
      <c r="B403" s="21" t="s">
        <v>336</v>
      </c>
      <c r="C403" s="18" t="s">
        <v>338</v>
      </c>
      <c r="D403" s="19" t="n">
        <f aca="false">Функциональная!F378</f>
        <v>500</v>
      </c>
      <c r="E403" s="19" t="n">
        <f aca="false">Функциональная!G378</f>
        <v>500</v>
      </c>
      <c r="F403" s="19" t="n">
        <f aca="false">Функциональная!H378</f>
        <v>500</v>
      </c>
    </row>
    <row r="404" customFormat="false" ht="31.2" hidden="false" customHeight="false" outlineLevel="0" collapsed="false">
      <c r="A404" s="63" t="s">
        <v>38</v>
      </c>
      <c r="B404" s="64" t="s">
        <v>39</v>
      </c>
      <c r="C404" s="62"/>
      <c r="D404" s="66" t="n">
        <f aca="false">D405+D422+D427</f>
        <v>197545</v>
      </c>
      <c r="E404" s="66" t="n">
        <f aca="false">E405+E422+E427</f>
        <v>199978.1</v>
      </c>
      <c r="F404" s="66" t="n">
        <f aca="false">F405+F422+F427</f>
        <v>214610.3</v>
      </c>
    </row>
    <row r="405" customFormat="false" ht="15" hidden="false" customHeight="false" outlineLevel="0" collapsed="false">
      <c r="A405" s="20" t="s">
        <v>130</v>
      </c>
      <c r="B405" s="21" t="s">
        <v>131</v>
      </c>
      <c r="C405" s="24"/>
      <c r="D405" s="19" t="n">
        <f aca="false">D406+D416</f>
        <v>21343.4</v>
      </c>
      <c r="E405" s="19" t="n">
        <f aca="false">E406+E416</f>
        <v>19941.9</v>
      </c>
      <c r="F405" s="19" t="n">
        <f aca="false">F406+F416</f>
        <v>20928.6</v>
      </c>
    </row>
    <row r="406" customFormat="false" ht="30" hidden="false" customHeight="false" outlineLevel="0" collapsed="false">
      <c r="A406" s="29" t="s">
        <v>132</v>
      </c>
      <c r="B406" s="21" t="s">
        <v>133</v>
      </c>
      <c r="C406" s="24"/>
      <c r="D406" s="19" t="n">
        <f aca="false">D407+D410+D413</f>
        <v>20359.4</v>
      </c>
      <c r="E406" s="19" t="n">
        <f aca="false">E407+E410+E413</f>
        <v>18957.9</v>
      </c>
      <c r="F406" s="19" t="n">
        <f aca="false">F407+F410+F413</f>
        <v>19944.6</v>
      </c>
    </row>
    <row r="407" customFormat="false" ht="30" hidden="false" customHeight="false" outlineLevel="0" collapsed="false">
      <c r="A407" s="22" t="s">
        <v>134</v>
      </c>
      <c r="B407" s="21" t="s">
        <v>135</v>
      </c>
      <c r="C407" s="24"/>
      <c r="D407" s="19" t="n">
        <f aca="false">D408</f>
        <v>7914.8</v>
      </c>
      <c r="E407" s="19" t="n">
        <f aca="false">E408</f>
        <v>7055.6</v>
      </c>
      <c r="F407" s="19" t="n">
        <f aca="false">F408</f>
        <v>7055.6</v>
      </c>
    </row>
    <row r="408" customFormat="false" ht="30" hidden="false" customHeight="false" outlineLevel="0" collapsed="false">
      <c r="A408" s="23" t="s">
        <v>30</v>
      </c>
      <c r="B408" s="21" t="s">
        <v>135</v>
      </c>
      <c r="C408" s="18" t="n">
        <v>200</v>
      </c>
      <c r="D408" s="19" t="n">
        <f aca="false">D409</f>
        <v>7914.8</v>
      </c>
      <c r="E408" s="19" t="n">
        <f aca="false">E409</f>
        <v>7055.6</v>
      </c>
      <c r="F408" s="19" t="n">
        <f aca="false">F409</f>
        <v>7055.6</v>
      </c>
    </row>
    <row r="409" customFormat="false" ht="30" hidden="false" customHeight="false" outlineLevel="0" collapsed="false">
      <c r="A409" s="23" t="s">
        <v>32</v>
      </c>
      <c r="B409" s="21" t="s">
        <v>135</v>
      </c>
      <c r="C409" s="18" t="n">
        <v>240</v>
      </c>
      <c r="D409" s="19" t="n">
        <f aca="false">Функциональная!F139</f>
        <v>7914.8</v>
      </c>
      <c r="E409" s="19" t="n">
        <f aca="false">Функциональная!G139</f>
        <v>7055.6</v>
      </c>
      <c r="F409" s="19" t="n">
        <f aca="false">Функциональная!H139</f>
        <v>7055.6</v>
      </c>
    </row>
    <row r="410" customFormat="false" ht="30" hidden="false" customHeight="false" outlineLevel="0" collapsed="false">
      <c r="A410" s="20" t="s">
        <v>136</v>
      </c>
      <c r="B410" s="21" t="s">
        <v>137</v>
      </c>
      <c r="C410" s="24"/>
      <c r="D410" s="19" t="n">
        <f aca="false">D411</f>
        <v>11089</v>
      </c>
      <c r="E410" s="19" t="n">
        <f aca="false">E411</f>
        <v>11202.3</v>
      </c>
      <c r="F410" s="19" t="n">
        <f aca="false">F411</f>
        <v>12889</v>
      </c>
    </row>
    <row r="411" customFormat="false" ht="30" hidden="false" customHeight="false" outlineLevel="0" collapsed="false">
      <c r="A411" s="23" t="s">
        <v>30</v>
      </c>
      <c r="B411" s="21" t="s">
        <v>137</v>
      </c>
      <c r="C411" s="18" t="n">
        <v>200</v>
      </c>
      <c r="D411" s="19" t="n">
        <f aca="false">D412</f>
        <v>11089</v>
      </c>
      <c r="E411" s="19" t="n">
        <f aca="false">E412</f>
        <v>11202.3</v>
      </c>
      <c r="F411" s="19" t="n">
        <f aca="false">F412</f>
        <v>12889</v>
      </c>
    </row>
    <row r="412" customFormat="false" ht="30" hidden="false" customHeight="false" outlineLevel="0" collapsed="false">
      <c r="A412" s="23" t="s">
        <v>32</v>
      </c>
      <c r="B412" s="21" t="s">
        <v>137</v>
      </c>
      <c r="C412" s="18" t="n">
        <v>240</v>
      </c>
      <c r="D412" s="19" t="n">
        <f aca="false">Функциональная!F142</f>
        <v>11089</v>
      </c>
      <c r="E412" s="19" t="n">
        <f aca="false">Функциональная!G142</f>
        <v>11202.3</v>
      </c>
      <c r="F412" s="19" t="n">
        <f aca="false">Функциональная!H142</f>
        <v>12889</v>
      </c>
    </row>
    <row r="413" customFormat="false" ht="30" hidden="false" customHeight="false" outlineLevel="0" collapsed="false">
      <c r="A413" s="20" t="s">
        <v>339</v>
      </c>
      <c r="B413" s="21" t="s">
        <v>340</v>
      </c>
      <c r="C413" s="24"/>
      <c r="D413" s="19" t="n">
        <f aca="false">D414</f>
        <v>1355.6</v>
      </c>
      <c r="E413" s="19" t="n">
        <f aca="false">E414</f>
        <v>700</v>
      </c>
      <c r="F413" s="19" t="n">
        <f aca="false">F414</f>
        <v>0</v>
      </c>
    </row>
    <row r="414" customFormat="false" ht="30" hidden="false" customHeight="false" outlineLevel="0" collapsed="false">
      <c r="A414" s="23" t="s">
        <v>30</v>
      </c>
      <c r="B414" s="21" t="s">
        <v>340</v>
      </c>
      <c r="C414" s="18" t="n">
        <v>200</v>
      </c>
      <c r="D414" s="19" t="n">
        <f aca="false">D415</f>
        <v>1355.6</v>
      </c>
      <c r="E414" s="19" t="n">
        <f aca="false">E415</f>
        <v>700</v>
      </c>
      <c r="F414" s="19" t="n">
        <f aca="false">F415</f>
        <v>0</v>
      </c>
    </row>
    <row r="415" customFormat="false" ht="30" hidden="false" customHeight="false" outlineLevel="0" collapsed="false">
      <c r="A415" s="23" t="s">
        <v>32</v>
      </c>
      <c r="B415" s="21" t="s">
        <v>340</v>
      </c>
      <c r="C415" s="18" t="n">
        <v>240</v>
      </c>
      <c r="D415" s="19" t="n">
        <f aca="false">Функциональная!F384</f>
        <v>1355.6</v>
      </c>
      <c r="E415" s="19" t="n">
        <f aca="false">Функциональная!G384</f>
        <v>700</v>
      </c>
      <c r="F415" s="19" t="n">
        <f aca="false">Функциональная!H384</f>
        <v>0</v>
      </c>
    </row>
    <row r="416" customFormat="false" ht="30" hidden="false" customHeight="false" outlineLevel="0" collapsed="false">
      <c r="A416" s="29" t="s">
        <v>138</v>
      </c>
      <c r="B416" s="21" t="s">
        <v>139</v>
      </c>
      <c r="C416" s="24"/>
      <c r="D416" s="19" t="n">
        <f aca="false">D417</f>
        <v>984</v>
      </c>
      <c r="E416" s="19" t="n">
        <f aca="false">E417</f>
        <v>984</v>
      </c>
      <c r="F416" s="19" t="n">
        <f aca="false">F417</f>
        <v>984</v>
      </c>
    </row>
    <row r="417" customFormat="false" ht="30" hidden="false" customHeight="false" outlineLevel="0" collapsed="false">
      <c r="A417" s="29" t="s">
        <v>140</v>
      </c>
      <c r="B417" s="21" t="s">
        <v>141</v>
      </c>
      <c r="C417" s="24"/>
      <c r="D417" s="19" t="n">
        <f aca="false">D418+D420</f>
        <v>984</v>
      </c>
      <c r="E417" s="19" t="n">
        <f aca="false">E418+E420</f>
        <v>984</v>
      </c>
      <c r="F417" s="19" t="n">
        <f aca="false">F418+F420</f>
        <v>984</v>
      </c>
    </row>
    <row r="418" customFormat="false" ht="60" hidden="false" customHeight="false" outlineLevel="0" collapsed="false">
      <c r="A418" s="25" t="s">
        <v>22</v>
      </c>
      <c r="B418" s="21" t="s">
        <v>141</v>
      </c>
      <c r="C418" s="18" t="s">
        <v>23</v>
      </c>
      <c r="D418" s="19" t="n">
        <f aca="false">D419</f>
        <v>880.8</v>
      </c>
      <c r="E418" s="19" t="n">
        <f aca="false">E419</f>
        <v>880.8</v>
      </c>
      <c r="F418" s="19" t="n">
        <f aca="false">F419</f>
        <v>880.8</v>
      </c>
    </row>
    <row r="419" customFormat="false" ht="30" hidden="false" customHeight="false" outlineLevel="0" collapsed="false">
      <c r="A419" s="25" t="s">
        <v>24</v>
      </c>
      <c r="B419" s="21" t="s">
        <v>141</v>
      </c>
      <c r="C419" s="18" t="s">
        <v>25</v>
      </c>
      <c r="D419" s="19" t="n">
        <f aca="false">Функциональная!F146</f>
        <v>880.8</v>
      </c>
      <c r="E419" s="19" t="n">
        <f aca="false">Функциональная!G146</f>
        <v>880.8</v>
      </c>
      <c r="F419" s="19" t="n">
        <f aca="false">Функциональная!H146</f>
        <v>880.8</v>
      </c>
    </row>
    <row r="420" customFormat="false" ht="30" hidden="false" customHeight="false" outlineLevel="0" collapsed="false">
      <c r="A420" s="23" t="s">
        <v>30</v>
      </c>
      <c r="B420" s="21" t="s">
        <v>141</v>
      </c>
      <c r="C420" s="18" t="n">
        <v>200</v>
      </c>
      <c r="D420" s="19" t="n">
        <f aca="false">D421</f>
        <v>103.2</v>
      </c>
      <c r="E420" s="19" t="n">
        <f aca="false">E421</f>
        <v>103.2</v>
      </c>
      <c r="F420" s="19" t="n">
        <f aca="false">F421</f>
        <v>103.2</v>
      </c>
    </row>
    <row r="421" customFormat="false" ht="30" hidden="false" customHeight="false" outlineLevel="0" collapsed="false">
      <c r="A421" s="23" t="s">
        <v>32</v>
      </c>
      <c r="B421" s="21" t="s">
        <v>141</v>
      </c>
      <c r="C421" s="18" t="n">
        <v>240</v>
      </c>
      <c r="D421" s="19" t="n">
        <f aca="false">Функциональная!F148</f>
        <v>103.2</v>
      </c>
      <c r="E421" s="19" t="n">
        <f aca="false">Функциональная!G148</f>
        <v>103.2</v>
      </c>
      <c r="F421" s="19" t="n">
        <f aca="false">Функциональная!H148</f>
        <v>103.2</v>
      </c>
    </row>
    <row r="422" customFormat="false" ht="15" hidden="false" customHeight="false" outlineLevel="0" collapsed="false">
      <c r="A422" s="20" t="s">
        <v>654</v>
      </c>
      <c r="B422" s="21" t="s">
        <v>655</v>
      </c>
      <c r="C422" s="24"/>
      <c r="D422" s="19" t="n">
        <f aca="false">D423</f>
        <v>8681.9</v>
      </c>
      <c r="E422" s="19" t="n">
        <f aca="false">E423</f>
        <v>10500</v>
      </c>
      <c r="F422" s="19" t="n">
        <f aca="false">F423</f>
        <v>24145</v>
      </c>
    </row>
    <row r="423" customFormat="false" ht="15" hidden="false" customHeight="false" outlineLevel="0" collapsed="false">
      <c r="A423" s="29" t="s">
        <v>656</v>
      </c>
      <c r="B423" s="21" t="s">
        <v>657</v>
      </c>
      <c r="C423" s="24"/>
      <c r="D423" s="19" t="n">
        <f aca="false">D424</f>
        <v>8681.9</v>
      </c>
      <c r="E423" s="19" t="n">
        <f aca="false">E424</f>
        <v>10500</v>
      </c>
      <c r="F423" s="19" t="n">
        <f aca="false">F424</f>
        <v>24145</v>
      </c>
    </row>
    <row r="424" customFormat="false" ht="15" hidden="false" customHeight="false" outlineLevel="0" collapsed="false">
      <c r="A424" s="20" t="s">
        <v>658</v>
      </c>
      <c r="B424" s="21" t="s">
        <v>659</v>
      </c>
      <c r="C424" s="24"/>
      <c r="D424" s="19" t="n">
        <f aca="false">D425</f>
        <v>8681.9</v>
      </c>
      <c r="E424" s="19" t="n">
        <f aca="false">E425</f>
        <v>10500</v>
      </c>
      <c r="F424" s="19" t="n">
        <f aca="false">F425</f>
        <v>24145</v>
      </c>
    </row>
    <row r="425" customFormat="false" ht="15" hidden="false" customHeight="false" outlineLevel="0" collapsed="false">
      <c r="A425" s="17" t="s">
        <v>652</v>
      </c>
      <c r="B425" s="21" t="s">
        <v>659</v>
      </c>
      <c r="C425" s="18" t="s">
        <v>660</v>
      </c>
      <c r="D425" s="19" t="n">
        <f aca="false">D426</f>
        <v>8681.9</v>
      </c>
      <c r="E425" s="19" t="n">
        <f aca="false">E426</f>
        <v>10500</v>
      </c>
      <c r="F425" s="19" t="n">
        <f aca="false">F426</f>
        <v>24145</v>
      </c>
    </row>
    <row r="426" customFormat="false" ht="15" hidden="false" customHeight="false" outlineLevel="0" collapsed="false">
      <c r="A426" s="17" t="s">
        <v>661</v>
      </c>
      <c r="B426" s="21" t="s">
        <v>659</v>
      </c>
      <c r="C426" s="18" t="s">
        <v>662</v>
      </c>
      <c r="D426" s="19" t="n">
        <f aca="false">Функциональная!F1009</f>
        <v>8681.9</v>
      </c>
      <c r="E426" s="19" t="n">
        <f aca="false">Функциональная!G1009</f>
        <v>10500</v>
      </c>
      <c r="F426" s="19" t="n">
        <f aca="false">Функциональная!H1009</f>
        <v>24145</v>
      </c>
    </row>
    <row r="427" customFormat="false" ht="15" hidden="false" customHeight="false" outlineLevel="0" collapsed="false">
      <c r="A427" s="20" t="s">
        <v>40</v>
      </c>
      <c r="B427" s="21" t="s">
        <v>41</v>
      </c>
      <c r="C427" s="24"/>
      <c r="D427" s="19" t="n">
        <f aca="false">D428</f>
        <v>167519.7</v>
      </c>
      <c r="E427" s="19" t="n">
        <f aca="false">E428</f>
        <v>169536.2</v>
      </c>
      <c r="F427" s="19" t="n">
        <f aca="false">F428</f>
        <v>169536.7</v>
      </c>
    </row>
    <row r="428" customFormat="false" ht="30" hidden="false" customHeight="false" outlineLevel="0" collapsed="false">
      <c r="A428" s="20" t="s">
        <v>42</v>
      </c>
      <c r="B428" s="21" t="s">
        <v>43</v>
      </c>
      <c r="C428" s="24"/>
      <c r="D428" s="19" t="n">
        <f aca="false">D429+D432+D440+D447+D461+D470+D454+D457</f>
        <v>167519.7</v>
      </c>
      <c r="E428" s="19" t="n">
        <f aca="false">E429+E432+E440+E447+E461+E470+E454+E457</f>
        <v>169536.2</v>
      </c>
      <c r="F428" s="19" t="n">
        <f aca="false">F429+F432+F440+F447+F461+F470+F454+F457</f>
        <v>169536.7</v>
      </c>
    </row>
    <row r="429" customFormat="false" ht="15" hidden="false" customHeight="false" outlineLevel="0" collapsed="false">
      <c r="A429" s="20" t="s">
        <v>44</v>
      </c>
      <c r="B429" s="21" t="s">
        <v>45</v>
      </c>
      <c r="C429" s="24"/>
      <c r="D429" s="19" t="n">
        <f aca="false">D430</f>
        <v>2516.4</v>
      </c>
      <c r="E429" s="19" t="n">
        <f aca="false">E430</f>
        <v>2516.4</v>
      </c>
      <c r="F429" s="19" t="n">
        <f aca="false">F430</f>
        <v>2516.4</v>
      </c>
    </row>
    <row r="430" customFormat="false" ht="60" hidden="false" customHeight="false" outlineLevel="0" collapsed="false">
      <c r="A430" s="23" t="s">
        <v>22</v>
      </c>
      <c r="B430" s="21" t="s">
        <v>45</v>
      </c>
      <c r="C430" s="18" t="s">
        <v>23</v>
      </c>
      <c r="D430" s="19" t="n">
        <f aca="false">D431</f>
        <v>2516.4</v>
      </c>
      <c r="E430" s="19" t="n">
        <f aca="false">E431</f>
        <v>2516.4</v>
      </c>
      <c r="F430" s="19" t="n">
        <f aca="false">F431</f>
        <v>2516.4</v>
      </c>
    </row>
    <row r="431" customFormat="false" ht="30" hidden="false" customHeight="false" outlineLevel="0" collapsed="false">
      <c r="A431" s="23" t="s">
        <v>24</v>
      </c>
      <c r="B431" s="21" t="s">
        <v>45</v>
      </c>
      <c r="C431" s="18" t="s">
        <v>25</v>
      </c>
      <c r="D431" s="19" t="n">
        <f aca="false">Функциональная!F24</f>
        <v>2516.4</v>
      </c>
      <c r="E431" s="19" t="n">
        <f aca="false">Функциональная!G24</f>
        <v>2516.4</v>
      </c>
      <c r="F431" s="19" t="n">
        <f aca="false">Функциональная!H24</f>
        <v>2516.4</v>
      </c>
    </row>
    <row r="432" customFormat="false" ht="15" hidden="false" customHeight="false" outlineLevel="0" collapsed="false">
      <c r="A432" s="20" t="s">
        <v>56</v>
      </c>
      <c r="B432" s="21" t="s">
        <v>57</v>
      </c>
      <c r="C432" s="24"/>
      <c r="D432" s="19" t="n">
        <f aca="false">D433+D435+D437</f>
        <v>85430.6</v>
      </c>
      <c r="E432" s="19" t="n">
        <f aca="false">E433+E435+E437</f>
        <v>88390.7</v>
      </c>
      <c r="F432" s="19" t="n">
        <f aca="false">F433+F435+F437</f>
        <v>88390.7</v>
      </c>
    </row>
    <row r="433" customFormat="false" ht="60" hidden="false" customHeight="false" outlineLevel="0" collapsed="false">
      <c r="A433" s="23" t="s">
        <v>22</v>
      </c>
      <c r="B433" s="21" t="s">
        <v>57</v>
      </c>
      <c r="C433" s="18" t="s">
        <v>23</v>
      </c>
      <c r="D433" s="19" t="n">
        <f aca="false">D434</f>
        <v>76051.8</v>
      </c>
      <c r="E433" s="19" t="n">
        <f aca="false">E434</f>
        <v>79004.3</v>
      </c>
      <c r="F433" s="19" t="n">
        <f aca="false">F434</f>
        <v>79004.3</v>
      </c>
    </row>
    <row r="434" customFormat="false" ht="30" hidden="false" customHeight="false" outlineLevel="0" collapsed="false">
      <c r="A434" s="23" t="s">
        <v>24</v>
      </c>
      <c r="B434" s="21" t="s">
        <v>57</v>
      </c>
      <c r="C434" s="18" t="s">
        <v>25</v>
      </c>
      <c r="D434" s="19" t="n">
        <f aca="false">Функциональная!F52</f>
        <v>76051.8</v>
      </c>
      <c r="E434" s="19" t="n">
        <f aca="false">Функциональная!G52</f>
        <v>79004.3</v>
      </c>
      <c r="F434" s="19" t="n">
        <f aca="false">Функциональная!H52</f>
        <v>79004.3</v>
      </c>
    </row>
    <row r="435" customFormat="false" ht="30" hidden="false" customHeight="false" outlineLevel="0" collapsed="false">
      <c r="A435" s="23" t="s">
        <v>30</v>
      </c>
      <c r="B435" s="21" t="s">
        <v>57</v>
      </c>
      <c r="C435" s="18" t="s">
        <v>31</v>
      </c>
      <c r="D435" s="19" t="n">
        <f aca="false">D436</f>
        <v>7893.2</v>
      </c>
      <c r="E435" s="19" t="n">
        <f aca="false">E436</f>
        <v>7612.8</v>
      </c>
      <c r="F435" s="19" t="n">
        <f aca="false">F436</f>
        <v>7612.8</v>
      </c>
    </row>
    <row r="436" customFormat="false" ht="30" hidden="false" customHeight="false" outlineLevel="0" collapsed="false">
      <c r="A436" s="23" t="s">
        <v>32</v>
      </c>
      <c r="B436" s="21" t="s">
        <v>57</v>
      </c>
      <c r="C436" s="18" t="s">
        <v>33</v>
      </c>
      <c r="D436" s="19" t="n">
        <f aca="false">Функциональная!F54</f>
        <v>7893.2</v>
      </c>
      <c r="E436" s="19" t="n">
        <f aca="false">Функциональная!G54</f>
        <v>7612.8</v>
      </c>
      <c r="F436" s="19" t="n">
        <f aca="false">Функциональная!H54</f>
        <v>7612.8</v>
      </c>
    </row>
    <row r="437" customFormat="false" ht="15" hidden="false" customHeight="false" outlineLevel="0" collapsed="false">
      <c r="A437" s="23" t="s">
        <v>58</v>
      </c>
      <c r="B437" s="21" t="s">
        <v>57</v>
      </c>
      <c r="C437" s="18" t="s">
        <v>59</v>
      </c>
      <c r="D437" s="19" t="n">
        <f aca="false">D439+D438</f>
        <v>1485.6</v>
      </c>
      <c r="E437" s="19" t="n">
        <f aca="false">E439+E438</f>
        <v>1773.6</v>
      </c>
      <c r="F437" s="19" t="n">
        <f aca="false">F439+F438</f>
        <v>1773.6</v>
      </c>
    </row>
    <row r="438" customFormat="false" ht="15" hidden="false" customHeight="false" outlineLevel="0" collapsed="false">
      <c r="A438" s="23" t="s">
        <v>60</v>
      </c>
      <c r="B438" s="21" t="s">
        <v>57</v>
      </c>
      <c r="C438" s="18" t="s">
        <v>61</v>
      </c>
      <c r="D438" s="19" t="n">
        <f aca="false">Функциональная!F56</f>
        <v>2</v>
      </c>
      <c r="E438" s="19" t="n">
        <f aca="false">Функциональная!G56</f>
        <v>0</v>
      </c>
      <c r="F438" s="19" t="n">
        <f aca="false">Функциональная!H56</f>
        <v>0</v>
      </c>
    </row>
    <row r="439" customFormat="false" ht="15" hidden="false" customHeight="false" outlineLevel="0" collapsed="false">
      <c r="A439" s="25" t="s">
        <v>62</v>
      </c>
      <c r="B439" s="21" t="s">
        <v>57</v>
      </c>
      <c r="C439" s="18" t="s">
        <v>63</v>
      </c>
      <c r="D439" s="19" t="n">
        <f aca="false">Функциональная!F57</f>
        <v>1483.6</v>
      </c>
      <c r="E439" s="19" t="n">
        <f aca="false">Функциональная!G57</f>
        <v>1773.6</v>
      </c>
      <c r="F439" s="19" t="n">
        <f aca="false">Функциональная!H57</f>
        <v>1773.6</v>
      </c>
    </row>
    <row r="440" customFormat="false" ht="15" hidden="false" customHeight="false" outlineLevel="0" collapsed="false">
      <c r="A440" s="20" t="s">
        <v>142</v>
      </c>
      <c r="B440" s="21" t="s">
        <v>143</v>
      </c>
      <c r="C440" s="24"/>
      <c r="D440" s="19" t="n">
        <f aca="false">D441+D443+D445</f>
        <v>12592.3</v>
      </c>
      <c r="E440" s="19" t="n">
        <f aca="false">E441+E443+E445</f>
        <v>12632.3</v>
      </c>
      <c r="F440" s="19" t="n">
        <f aca="false">F441+F443+F445</f>
        <v>12632.3</v>
      </c>
    </row>
    <row r="441" customFormat="false" ht="60" hidden="false" customHeight="false" outlineLevel="0" collapsed="false">
      <c r="A441" s="23" t="s">
        <v>22</v>
      </c>
      <c r="B441" s="21" t="s">
        <v>143</v>
      </c>
      <c r="C441" s="18" t="s">
        <v>23</v>
      </c>
      <c r="D441" s="19" t="n">
        <f aca="false">D442</f>
        <v>12173.2</v>
      </c>
      <c r="E441" s="19" t="n">
        <f aca="false">E442</f>
        <v>12173.2</v>
      </c>
      <c r="F441" s="19" t="n">
        <f aca="false">F442</f>
        <v>12173.2</v>
      </c>
    </row>
    <row r="442" customFormat="false" ht="30" hidden="false" customHeight="false" outlineLevel="0" collapsed="false">
      <c r="A442" s="23" t="s">
        <v>24</v>
      </c>
      <c r="B442" s="21" t="s">
        <v>143</v>
      </c>
      <c r="C442" s="18" t="s">
        <v>25</v>
      </c>
      <c r="D442" s="19" t="n">
        <f aca="false">Функциональная!F153</f>
        <v>12173.2</v>
      </c>
      <c r="E442" s="19" t="n">
        <f aca="false">Функциональная!G153</f>
        <v>12173.2</v>
      </c>
      <c r="F442" s="19" t="n">
        <f aca="false">Функциональная!H153</f>
        <v>12173.2</v>
      </c>
    </row>
    <row r="443" customFormat="false" ht="30" hidden="false" customHeight="false" outlineLevel="0" collapsed="false">
      <c r="A443" s="23" t="s">
        <v>30</v>
      </c>
      <c r="B443" s="21" t="s">
        <v>143</v>
      </c>
      <c r="C443" s="18" t="s">
        <v>31</v>
      </c>
      <c r="D443" s="19" t="n">
        <f aca="false">D444</f>
        <v>414.1</v>
      </c>
      <c r="E443" s="19" t="n">
        <f aca="false">E444</f>
        <v>454.1</v>
      </c>
      <c r="F443" s="19" t="n">
        <f aca="false">F444</f>
        <v>454.1</v>
      </c>
    </row>
    <row r="444" customFormat="false" ht="30" hidden="false" customHeight="false" outlineLevel="0" collapsed="false">
      <c r="A444" s="23" t="s">
        <v>32</v>
      </c>
      <c r="B444" s="21" t="s">
        <v>143</v>
      </c>
      <c r="C444" s="18" t="s">
        <v>33</v>
      </c>
      <c r="D444" s="19" t="n">
        <f aca="false">Функциональная!F155</f>
        <v>414.1</v>
      </c>
      <c r="E444" s="19" t="n">
        <f aca="false">Функциональная!G155</f>
        <v>454.1</v>
      </c>
      <c r="F444" s="19" t="n">
        <f aca="false">Функциональная!H155</f>
        <v>454.1</v>
      </c>
    </row>
    <row r="445" customFormat="false" ht="15" hidden="false" customHeight="false" outlineLevel="0" collapsed="false">
      <c r="A445" s="23" t="s">
        <v>58</v>
      </c>
      <c r="B445" s="21" t="s">
        <v>143</v>
      </c>
      <c r="C445" s="18" t="s">
        <v>59</v>
      </c>
      <c r="D445" s="19" t="n">
        <f aca="false">D446</f>
        <v>5</v>
      </c>
      <c r="E445" s="19" t="n">
        <f aca="false">E446</f>
        <v>5</v>
      </c>
      <c r="F445" s="19" t="n">
        <f aca="false">F446</f>
        <v>5</v>
      </c>
    </row>
    <row r="446" customFormat="false" ht="15" hidden="false" customHeight="false" outlineLevel="0" collapsed="false">
      <c r="A446" s="25" t="s">
        <v>62</v>
      </c>
      <c r="B446" s="21" t="s">
        <v>143</v>
      </c>
      <c r="C446" s="18" t="s">
        <v>63</v>
      </c>
      <c r="D446" s="19" t="n">
        <f aca="false">Функциональная!F157</f>
        <v>5</v>
      </c>
      <c r="E446" s="19" t="n">
        <f aca="false">Функциональная!G157</f>
        <v>5</v>
      </c>
      <c r="F446" s="19" t="n">
        <f aca="false">Функциональная!H157</f>
        <v>5</v>
      </c>
    </row>
    <row r="447" customFormat="false" ht="15" hidden="false" customHeight="false" outlineLevel="0" collapsed="false">
      <c r="A447" s="22" t="s">
        <v>741</v>
      </c>
      <c r="B447" s="26" t="s">
        <v>742</v>
      </c>
      <c r="C447" s="24"/>
      <c r="D447" s="19" t="n">
        <f aca="false">D448+D450+D452</f>
        <v>13514.3</v>
      </c>
      <c r="E447" s="19" t="n">
        <f aca="false">E448+E450+E452</f>
        <v>13764.3</v>
      </c>
      <c r="F447" s="19" t="n">
        <f aca="false">F448+F450+F452</f>
        <v>13764.3</v>
      </c>
    </row>
    <row r="448" customFormat="false" ht="60" hidden="false" customHeight="false" outlineLevel="0" collapsed="false">
      <c r="A448" s="23" t="s">
        <v>22</v>
      </c>
      <c r="B448" s="21" t="s">
        <v>742</v>
      </c>
      <c r="C448" s="18" t="s">
        <v>23</v>
      </c>
      <c r="D448" s="19" t="n">
        <f aca="false">D449</f>
        <v>12568</v>
      </c>
      <c r="E448" s="19" t="n">
        <f aca="false">E449</f>
        <v>12818</v>
      </c>
      <c r="F448" s="19" t="n">
        <f aca="false">F449</f>
        <v>12818</v>
      </c>
    </row>
    <row r="449" customFormat="false" ht="30" hidden="false" customHeight="false" outlineLevel="0" collapsed="false">
      <c r="A449" s="23" t="s">
        <v>24</v>
      </c>
      <c r="B449" s="21" t="s">
        <v>742</v>
      </c>
      <c r="C449" s="18" t="s">
        <v>25</v>
      </c>
      <c r="D449" s="19" t="n">
        <f aca="false">Функциональная!F78</f>
        <v>12568</v>
      </c>
      <c r="E449" s="19" t="n">
        <f aca="false">Функциональная!G78</f>
        <v>12818</v>
      </c>
      <c r="F449" s="19" t="n">
        <f aca="false">Функциональная!H78</f>
        <v>12818</v>
      </c>
    </row>
    <row r="450" customFormat="false" ht="30" hidden="false" customHeight="false" outlineLevel="0" collapsed="false">
      <c r="A450" s="23" t="s">
        <v>30</v>
      </c>
      <c r="B450" s="21" t="s">
        <v>742</v>
      </c>
      <c r="C450" s="18" t="s">
        <v>31</v>
      </c>
      <c r="D450" s="19" t="n">
        <f aca="false">D451</f>
        <v>931.3</v>
      </c>
      <c r="E450" s="19" t="n">
        <f aca="false">E451</f>
        <v>931.3</v>
      </c>
      <c r="F450" s="19" t="n">
        <f aca="false">F451</f>
        <v>931.3</v>
      </c>
    </row>
    <row r="451" customFormat="false" ht="30" hidden="false" customHeight="false" outlineLevel="0" collapsed="false">
      <c r="A451" s="23" t="s">
        <v>32</v>
      </c>
      <c r="B451" s="21" t="s">
        <v>742</v>
      </c>
      <c r="C451" s="18" t="s">
        <v>33</v>
      </c>
      <c r="D451" s="19" t="n">
        <f aca="false">Функциональная!F80</f>
        <v>931.3</v>
      </c>
      <c r="E451" s="19" t="n">
        <f aca="false">Функциональная!G80</f>
        <v>931.3</v>
      </c>
      <c r="F451" s="19" t="n">
        <f aca="false">Функциональная!H80</f>
        <v>931.3</v>
      </c>
    </row>
    <row r="452" customFormat="false" ht="15" hidden="false" customHeight="false" outlineLevel="0" collapsed="false">
      <c r="A452" s="23" t="s">
        <v>58</v>
      </c>
      <c r="B452" s="21" t="s">
        <v>742</v>
      </c>
      <c r="C452" s="18" t="s">
        <v>59</v>
      </c>
      <c r="D452" s="19" t="n">
        <f aca="false">D453</f>
        <v>15</v>
      </c>
      <c r="E452" s="19" t="n">
        <f aca="false">E453</f>
        <v>15</v>
      </c>
      <c r="F452" s="19" t="n">
        <f aca="false">F453</f>
        <v>15</v>
      </c>
    </row>
    <row r="453" customFormat="false" ht="15" hidden="false" customHeight="false" outlineLevel="0" collapsed="false">
      <c r="A453" s="25" t="s">
        <v>62</v>
      </c>
      <c r="B453" s="21" t="s">
        <v>742</v>
      </c>
      <c r="C453" s="18" t="s">
        <v>63</v>
      </c>
      <c r="D453" s="19" t="n">
        <f aca="false">Функциональная!F82</f>
        <v>15</v>
      </c>
      <c r="E453" s="19" t="n">
        <f aca="false">Функциональная!G82</f>
        <v>15</v>
      </c>
      <c r="F453" s="19" t="n">
        <f aca="false">Функциональная!H82</f>
        <v>15</v>
      </c>
    </row>
    <row r="454" customFormat="false" ht="30" hidden="false" customHeight="false" outlineLevel="0" collapsed="false">
      <c r="A454" s="22" t="s">
        <v>184</v>
      </c>
      <c r="B454" s="26" t="s">
        <v>185</v>
      </c>
      <c r="C454" s="24"/>
      <c r="D454" s="19" t="n">
        <f aca="false">D455</f>
        <v>200</v>
      </c>
      <c r="E454" s="19" t="n">
        <f aca="false">E455</f>
        <v>200</v>
      </c>
      <c r="F454" s="19" t="n">
        <f aca="false">F455</f>
        <v>200</v>
      </c>
    </row>
    <row r="455" customFormat="false" ht="30" hidden="false" customHeight="false" outlineLevel="0" collapsed="false">
      <c r="A455" s="23" t="s">
        <v>30</v>
      </c>
      <c r="B455" s="26" t="s">
        <v>185</v>
      </c>
      <c r="C455" s="18" t="s">
        <v>31</v>
      </c>
      <c r="D455" s="19" t="n">
        <f aca="false">D456</f>
        <v>200</v>
      </c>
      <c r="E455" s="19" t="n">
        <f aca="false">E456</f>
        <v>200</v>
      </c>
      <c r="F455" s="19" t="n">
        <f aca="false">F456</f>
        <v>200</v>
      </c>
    </row>
    <row r="456" customFormat="false" ht="30" hidden="false" customHeight="false" outlineLevel="0" collapsed="false">
      <c r="A456" s="23" t="s">
        <v>32</v>
      </c>
      <c r="B456" s="26" t="s">
        <v>185</v>
      </c>
      <c r="C456" s="18" t="s">
        <v>33</v>
      </c>
      <c r="D456" s="19" t="n">
        <f aca="false">Функциональная!F213</f>
        <v>200</v>
      </c>
      <c r="E456" s="19" t="n">
        <f aca="false">Функциональная!G213</f>
        <v>200</v>
      </c>
      <c r="F456" s="19" t="n">
        <f aca="false">Функциональная!H213</f>
        <v>200</v>
      </c>
    </row>
    <row r="457" customFormat="false" ht="15" hidden="false" customHeight="false" outlineLevel="0" collapsed="false">
      <c r="A457" s="22" t="s">
        <v>144</v>
      </c>
      <c r="B457" s="26" t="s">
        <v>145</v>
      </c>
      <c r="C457" s="24"/>
      <c r="D457" s="41" t="n">
        <f aca="false">D458</f>
        <v>417.6</v>
      </c>
      <c r="E457" s="41" t="n">
        <f aca="false">E458</f>
        <v>583.6</v>
      </c>
      <c r="F457" s="41" t="n">
        <f aca="false">F458</f>
        <v>583.6</v>
      </c>
    </row>
    <row r="458" customFormat="false" ht="15" hidden="false" customHeight="false" outlineLevel="0" collapsed="false">
      <c r="A458" s="23" t="s">
        <v>58</v>
      </c>
      <c r="B458" s="26" t="s">
        <v>145</v>
      </c>
      <c r="C458" s="18" t="s">
        <v>59</v>
      </c>
      <c r="D458" s="19" t="n">
        <f aca="false">D459+D460</f>
        <v>417.6</v>
      </c>
      <c r="E458" s="19" t="n">
        <f aca="false">E459+E460</f>
        <v>583.6</v>
      </c>
      <c r="F458" s="19" t="n">
        <f aca="false">F459+F460</f>
        <v>583.6</v>
      </c>
    </row>
    <row r="459" customFormat="false" ht="15" hidden="false" customHeight="false" outlineLevel="0" collapsed="false">
      <c r="A459" s="25" t="s">
        <v>62</v>
      </c>
      <c r="B459" s="26" t="s">
        <v>145</v>
      </c>
      <c r="C459" s="18" t="s">
        <v>63</v>
      </c>
      <c r="D459" s="19" t="n">
        <f aca="false">Функциональная!F160</f>
        <v>417.6</v>
      </c>
      <c r="E459" s="19" t="n">
        <f aca="false">Функциональная!G160</f>
        <v>455</v>
      </c>
      <c r="F459" s="19" t="n">
        <f aca="false">Функциональная!H160</f>
        <v>455</v>
      </c>
    </row>
    <row r="460" customFormat="false" ht="30" hidden="false" customHeight="false" outlineLevel="0" collapsed="false">
      <c r="A460" s="23" t="s">
        <v>146</v>
      </c>
      <c r="B460" s="26" t="s">
        <v>145</v>
      </c>
      <c r="C460" s="18" t="s">
        <v>147</v>
      </c>
      <c r="D460" s="19" t="n">
        <f aca="false">Функциональная!F161</f>
        <v>0</v>
      </c>
      <c r="E460" s="19" t="n">
        <f aca="false">Функциональная!G161</f>
        <v>128.6</v>
      </c>
      <c r="F460" s="19" t="n">
        <f aca="false">Функциональная!H161</f>
        <v>128.6</v>
      </c>
    </row>
    <row r="461" customFormat="false" ht="45" hidden="false" customHeight="false" outlineLevel="0" collapsed="false">
      <c r="A461" s="22" t="s">
        <v>148</v>
      </c>
      <c r="B461" s="26" t="s">
        <v>149</v>
      </c>
      <c r="C461" s="24"/>
      <c r="D461" s="19" t="n">
        <f aca="false">D462+D464+D468+D466</f>
        <v>39842</v>
      </c>
      <c r="E461" s="19" t="n">
        <f aca="false">E462+E464+E468+E466</f>
        <v>38842</v>
      </c>
      <c r="F461" s="19" t="n">
        <f aca="false">F462+F464+F468+F466</f>
        <v>38842</v>
      </c>
    </row>
    <row r="462" customFormat="false" ht="60" hidden="false" customHeight="false" outlineLevel="0" collapsed="false">
      <c r="A462" s="23" t="s">
        <v>22</v>
      </c>
      <c r="B462" s="26" t="s">
        <v>149</v>
      </c>
      <c r="C462" s="18" t="s">
        <v>23</v>
      </c>
      <c r="D462" s="19" t="n">
        <f aca="false">D463</f>
        <v>38287.7</v>
      </c>
      <c r="E462" s="19" t="n">
        <f aca="false">E463</f>
        <v>37290.5</v>
      </c>
      <c r="F462" s="19" t="n">
        <f aca="false">F463</f>
        <v>37290.5</v>
      </c>
    </row>
    <row r="463" customFormat="false" ht="15" hidden="false" customHeight="false" outlineLevel="0" collapsed="false">
      <c r="A463" s="25" t="s">
        <v>104</v>
      </c>
      <c r="B463" s="26" t="s">
        <v>149</v>
      </c>
      <c r="C463" s="18" t="s">
        <v>13</v>
      </c>
      <c r="D463" s="19" t="n">
        <f aca="false">Функциональная!F164</f>
        <v>38287.7</v>
      </c>
      <c r="E463" s="19" t="n">
        <f aca="false">Функциональная!G164</f>
        <v>37290.5</v>
      </c>
      <c r="F463" s="19" t="n">
        <f aca="false">Функциональная!H164</f>
        <v>37290.5</v>
      </c>
    </row>
    <row r="464" customFormat="false" ht="30" hidden="false" customHeight="false" outlineLevel="0" collapsed="false">
      <c r="A464" s="23" t="s">
        <v>30</v>
      </c>
      <c r="B464" s="26" t="s">
        <v>149</v>
      </c>
      <c r="C464" s="18" t="s">
        <v>31</v>
      </c>
      <c r="D464" s="19" t="n">
        <f aca="false">D465</f>
        <v>1208.1</v>
      </c>
      <c r="E464" s="19" t="n">
        <f aca="false">E465</f>
        <v>1208.1</v>
      </c>
      <c r="F464" s="19" t="n">
        <f aca="false">F465</f>
        <v>1208.1</v>
      </c>
    </row>
    <row r="465" customFormat="false" ht="30" hidden="false" customHeight="false" outlineLevel="0" collapsed="false">
      <c r="A465" s="23" t="s">
        <v>32</v>
      </c>
      <c r="B465" s="26" t="s">
        <v>149</v>
      </c>
      <c r="C465" s="18" t="s">
        <v>33</v>
      </c>
      <c r="D465" s="19" t="n">
        <f aca="false">Функциональная!F166</f>
        <v>1208.1</v>
      </c>
      <c r="E465" s="19" t="n">
        <f aca="false">Функциональная!G166</f>
        <v>1208.1</v>
      </c>
      <c r="F465" s="19" t="n">
        <f aca="false">Функциональная!H166</f>
        <v>1208.1</v>
      </c>
    </row>
    <row r="466" customFormat="false" ht="15" hidden="false" customHeight="false" outlineLevel="0" collapsed="false">
      <c r="A466" s="25" t="s">
        <v>150</v>
      </c>
      <c r="B466" s="26" t="s">
        <v>149</v>
      </c>
      <c r="C466" s="18" t="s">
        <v>151</v>
      </c>
      <c r="D466" s="19" t="n">
        <f aca="false">D467</f>
        <v>2.8</v>
      </c>
      <c r="E466" s="19" t="n">
        <f aca="false">E467</f>
        <v>0</v>
      </c>
      <c r="F466" s="19" t="n">
        <f aca="false">F467</f>
        <v>0</v>
      </c>
    </row>
    <row r="467" customFormat="false" ht="30" hidden="false" customHeight="false" outlineLevel="0" collapsed="false">
      <c r="A467" s="28" t="s">
        <v>152</v>
      </c>
      <c r="B467" s="26" t="s">
        <v>149</v>
      </c>
      <c r="C467" s="18" t="s">
        <v>153</v>
      </c>
      <c r="D467" s="19" t="n">
        <f aca="false">Функциональная!F168</f>
        <v>2.8</v>
      </c>
      <c r="E467" s="19" t="n">
        <f aca="false">Функциональная!G168</f>
        <v>0</v>
      </c>
      <c r="F467" s="19" t="n">
        <f aca="false">Функциональная!H168</f>
        <v>0</v>
      </c>
    </row>
    <row r="468" customFormat="false" ht="15" hidden="false" customHeight="false" outlineLevel="0" collapsed="false">
      <c r="A468" s="23" t="s">
        <v>58</v>
      </c>
      <c r="B468" s="26" t="s">
        <v>149</v>
      </c>
      <c r="C468" s="18" t="s">
        <v>59</v>
      </c>
      <c r="D468" s="19" t="n">
        <f aca="false">D469</f>
        <v>343.4</v>
      </c>
      <c r="E468" s="19" t="n">
        <f aca="false">E469</f>
        <v>343.4</v>
      </c>
      <c r="F468" s="19" t="n">
        <f aca="false">F469</f>
        <v>343.4</v>
      </c>
    </row>
    <row r="469" customFormat="false" ht="15" hidden="false" customHeight="false" outlineLevel="0" collapsed="false">
      <c r="A469" s="25" t="s">
        <v>62</v>
      </c>
      <c r="B469" s="26" t="s">
        <v>149</v>
      </c>
      <c r="C469" s="18" t="s">
        <v>63</v>
      </c>
      <c r="D469" s="19" t="n">
        <f aca="false">Функциональная!F170</f>
        <v>343.4</v>
      </c>
      <c r="E469" s="19" t="n">
        <f aca="false">Функциональная!G170</f>
        <v>343.4</v>
      </c>
      <c r="F469" s="19" t="n">
        <f aca="false">Функциональная!H170</f>
        <v>343.4</v>
      </c>
    </row>
    <row r="470" customFormat="false" ht="45" hidden="false" customHeight="false" outlineLevel="0" collapsed="false">
      <c r="A470" s="22" t="s">
        <v>154</v>
      </c>
      <c r="B470" s="26" t="s">
        <v>155</v>
      </c>
      <c r="C470" s="24"/>
      <c r="D470" s="19" t="n">
        <f aca="false">D471+D473+D475</f>
        <v>13006.5</v>
      </c>
      <c r="E470" s="19" t="n">
        <f aca="false">E471+E473+E475</f>
        <v>12606.9</v>
      </c>
      <c r="F470" s="19" t="n">
        <f aca="false">F471+F473+F475</f>
        <v>12607.4</v>
      </c>
    </row>
    <row r="471" customFormat="false" ht="60" hidden="false" customHeight="false" outlineLevel="0" collapsed="false">
      <c r="A471" s="23" t="s">
        <v>22</v>
      </c>
      <c r="B471" s="26" t="s">
        <v>155</v>
      </c>
      <c r="C471" s="18" t="s">
        <v>23</v>
      </c>
      <c r="D471" s="19" t="n">
        <f aca="false">D472</f>
        <v>12636.5</v>
      </c>
      <c r="E471" s="19" t="n">
        <f aca="false">E472</f>
        <v>12136.5</v>
      </c>
      <c r="F471" s="19" t="n">
        <f aca="false">F472</f>
        <v>12136.5</v>
      </c>
    </row>
    <row r="472" customFormat="false" ht="15" hidden="false" customHeight="false" outlineLevel="0" collapsed="false">
      <c r="A472" s="25" t="s">
        <v>104</v>
      </c>
      <c r="B472" s="26" t="s">
        <v>155</v>
      </c>
      <c r="C472" s="18" t="s">
        <v>13</v>
      </c>
      <c r="D472" s="19" t="n">
        <f aca="false">Функциональная!F173</f>
        <v>12636.5</v>
      </c>
      <c r="E472" s="19" t="n">
        <f aca="false">Функциональная!G173</f>
        <v>12136.5</v>
      </c>
      <c r="F472" s="19" t="n">
        <f aca="false">Функциональная!H173</f>
        <v>12136.5</v>
      </c>
    </row>
    <row r="473" customFormat="false" ht="30" hidden="false" customHeight="false" outlineLevel="0" collapsed="false">
      <c r="A473" s="23" t="s">
        <v>30</v>
      </c>
      <c r="B473" s="26" t="s">
        <v>155</v>
      </c>
      <c r="C473" s="18" t="s">
        <v>31</v>
      </c>
      <c r="D473" s="19" t="n">
        <f aca="false">D474</f>
        <v>367</v>
      </c>
      <c r="E473" s="19" t="n">
        <f aca="false">E474</f>
        <v>467.4</v>
      </c>
      <c r="F473" s="19" t="n">
        <f aca="false">F474</f>
        <v>467.9</v>
      </c>
    </row>
    <row r="474" customFormat="false" ht="30" hidden="false" customHeight="false" outlineLevel="0" collapsed="false">
      <c r="A474" s="23" t="s">
        <v>32</v>
      </c>
      <c r="B474" s="26" t="s">
        <v>155</v>
      </c>
      <c r="C474" s="18" t="s">
        <v>33</v>
      </c>
      <c r="D474" s="19" t="n">
        <f aca="false">Функциональная!F175</f>
        <v>367</v>
      </c>
      <c r="E474" s="19" t="n">
        <f aca="false">Функциональная!G175</f>
        <v>467.4</v>
      </c>
      <c r="F474" s="19" t="n">
        <f aca="false">Функциональная!H175</f>
        <v>467.9</v>
      </c>
    </row>
    <row r="475" customFormat="false" ht="15" hidden="false" customHeight="false" outlineLevel="0" collapsed="false">
      <c r="A475" s="23" t="s">
        <v>58</v>
      </c>
      <c r="B475" s="26" t="s">
        <v>155</v>
      </c>
      <c r="C475" s="18" t="s">
        <v>59</v>
      </c>
      <c r="D475" s="19" t="n">
        <f aca="false">D476</f>
        <v>3</v>
      </c>
      <c r="E475" s="19" t="n">
        <f aca="false">E476</f>
        <v>3</v>
      </c>
      <c r="F475" s="19" t="n">
        <f aca="false">F476</f>
        <v>3</v>
      </c>
    </row>
    <row r="476" customFormat="false" ht="15" hidden="false" customHeight="false" outlineLevel="0" collapsed="false">
      <c r="A476" s="25" t="s">
        <v>62</v>
      </c>
      <c r="B476" s="26" t="s">
        <v>155</v>
      </c>
      <c r="C476" s="18" t="s">
        <v>63</v>
      </c>
      <c r="D476" s="19" t="n">
        <f aca="false">Функциональная!F177</f>
        <v>3</v>
      </c>
      <c r="E476" s="19" t="n">
        <f aca="false">Функциональная!G177</f>
        <v>3</v>
      </c>
      <c r="F476" s="19" t="n">
        <f aca="false">Функциональная!H177</f>
        <v>3</v>
      </c>
    </row>
    <row r="477" customFormat="false" ht="46.8" hidden="false" customHeight="false" outlineLevel="0" collapsed="false">
      <c r="A477" s="63" t="s">
        <v>64</v>
      </c>
      <c r="B477" s="64" t="s">
        <v>65</v>
      </c>
      <c r="C477" s="62"/>
      <c r="D477" s="66" t="n">
        <f aca="false">D478+D505+D513+D498</f>
        <v>47363.1</v>
      </c>
      <c r="E477" s="66" t="n">
        <f aca="false">E478+E505+E513+E498</f>
        <v>29426.5</v>
      </c>
      <c r="F477" s="66" t="n">
        <f aca="false">F478+F505+F513+F498</f>
        <v>29532.5</v>
      </c>
    </row>
    <row r="478" customFormat="false" ht="45" hidden="false" customHeight="false" outlineLevel="0" collapsed="false">
      <c r="A478" s="20" t="s">
        <v>66</v>
      </c>
      <c r="B478" s="21" t="s">
        <v>67</v>
      </c>
      <c r="C478" s="19"/>
      <c r="D478" s="19" t="n">
        <f aca="false">D479+D494+D490</f>
        <v>16760.5</v>
      </c>
      <c r="E478" s="19" t="n">
        <f aca="false">E479+E494+E490</f>
        <v>16588.5</v>
      </c>
      <c r="F478" s="19" t="n">
        <f aca="false">F479+F494+F490</f>
        <v>17092.5</v>
      </c>
    </row>
    <row r="479" customFormat="false" ht="45" hidden="false" customHeight="false" outlineLevel="0" collapsed="false">
      <c r="A479" s="22" t="s">
        <v>68</v>
      </c>
      <c r="B479" s="21" t="s">
        <v>69</v>
      </c>
      <c r="C479" s="19"/>
      <c r="D479" s="19" t="n">
        <f aca="false">D480+D483</f>
        <v>16315.5</v>
      </c>
      <c r="E479" s="19" t="n">
        <f aca="false">E480+E483</f>
        <v>15683.5</v>
      </c>
      <c r="F479" s="19" t="n">
        <f aca="false">F480+F483</f>
        <v>16072.5</v>
      </c>
    </row>
    <row r="480" customFormat="false" ht="120" hidden="false" customHeight="false" outlineLevel="0" collapsed="false">
      <c r="A480" s="22" t="s">
        <v>70</v>
      </c>
      <c r="B480" s="26" t="s">
        <v>71</v>
      </c>
      <c r="C480" s="19"/>
      <c r="D480" s="19" t="n">
        <f aca="false">D481</f>
        <v>7407</v>
      </c>
      <c r="E480" s="19" t="n">
        <f aca="false">E481</f>
        <v>6775</v>
      </c>
      <c r="F480" s="19" t="n">
        <f aca="false">F481</f>
        <v>7164</v>
      </c>
    </row>
    <row r="481" customFormat="false" ht="30" hidden="false" customHeight="false" outlineLevel="0" collapsed="false">
      <c r="A481" s="23" t="s">
        <v>30</v>
      </c>
      <c r="B481" s="26" t="s">
        <v>71</v>
      </c>
      <c r="C481" s="18" t="n">
        <v>200</v>
      </c>
      <c r="D481" s="19" t="n">
        <f aca="false">D482</f>
        <v>7407</v>
      </c>
      <c r="E481" s="19" t="n">
        <f aca="false">E482</f>
        <v>6775</v>
      </c>
      <c r="F481" s="19" t="n">
        <f aca="false">F482</f>
        <v>7164</v>
      </c>
    </row>
    <row r="482" customFormat="false" ht="30" hidden="false" customHeight="false" outlineLevel="0" collapsed="false">
      <c r="A482" s="23" t="s">
        <v>32</v>
      </c>
      <c r="B482" s="26" t="s">
        <v>71</v>
      </c>
      <c r="C482" s="18" t="n">
        <v>240</v>
      </c>
      <c r="D482" s="19" t="n">
        <f aca="false">Функциональная!F63</f>
        <v>7407</v>
      </c>
      <c r="E482" s="19" t="n">
        <f aca="false">Функциональная!G63</f>
        <v>6775</v>
      </c>
      <c r="F482" s="19" t="n">
        <f aca="false">Функциональная!H63</f>
        <v>7164</v>
      </c>
    </row>
    <row r="483" customFormat="false" ht="30" hidden="false" customHeight="false" outlineLevel="0" collapsed="false">
      <c r="A483" s="22" t="s">
        <v>341</v>
      </c>
      <c r="B483" s="26" t="s">
        <v>342</v>
      </c>
      <c r="C483" s="19"/>
      <c r="D483" s="19" t="n">
        <f aca="false">D484+D486+D488</f>
        <v>8908.5</v>
      </c>
      <c r="E483" s="19" t="n">
        <f aca="false">E484+E486+E488</f>
        <v>8908.5</v>
      </c>
      <c r="F483" s="19" t="n">
        <f aca="false">F484+F486+F488</f>
        <v>8908.5</v>
      </c>
    </row>
    <row r="484" customFormat="false" ht="60" hidden="false" customHeight="false" outlineLevel="0" collapsed="false">
      <c r="A484" s="25" t="s">
        <v>22</v>
      </c>
      <c r="B484" s="26" t="s">
        <v>342</v>
      </c>
      <c r="C484" s="18" t="n">
        <v>100</v>
      </c>
      <c r="D484" s="19" t="n">
        <f aca="false">D485</f>
        <v>8826</v>
      </c>
      <c r="E484" s="19" t="n">
        <f aca="false">E485</f>
        <v>8826</v>
      </c>
      <c r="F484" s="19" t="n">
        <f aca="false">F485</f>
        <v>8826</v>
      </c>
    </row>
    <row r="485" customFormat="false" ht="15" hidden="false" customHeight="false" outlineLevel="0" collapsed="false">
      <c r="A485" s="25" t="s">
        <v>104</v>
      </c>
      <c r="B485" s="26" t="s">
        <v>342</v>
      </c>
      <c r="C485" s="18" t="n">
        <v>110</v>
      </c>
      <c r="D485" s="19" t="n">
        <f aca="false">Функциональная!F390</f>
        <v>8826</v>
      </c>
      <c r="E485" s="19" t="n">
        <f aca="false">Функциональная!G390</f>
        <v>8826</v>
      </c>
      <c r="F485" s="19" t="n">
        <f aca="false">Функциональная!H390</f>
        <v>8826</v>
      </c>
    </row>
    <row r="486" customFormat="false" ht="30" hidden="false" customHeight="false" outlineLevel="0" collapsed="false">
      <c r="A486" s="23" t="s">
        <v>30</v>
      </c>
      <c r="B486" s="26" t="s">
        <v>342</v>
      </c>
      <c r="C486" s="18" t="n">
        <v>200</v>
      </c>
      <c r="D486" s="19" t="n">
        <f aca="false">D487</f>
        <v>79.5</v>
      </c>
      <c r="E486" s="19" t="n">
        <f aca="false">E487</f>
        <v>79.5</v>
      </c>
      <c r="F486" s="19" t="n">
        <f aca="false">F487</f>
        <v>79.5</v>
      </c>
    </row>
    <row r="487" customFormat="false" ht="30" hidden="false" customHeight="false" outlineLevel="0" collapsed="false">
      <c r="A487" s="23" t="s">
        <v>32</v>
      </c>
      <c r="B487" s="26" t="s">
        <v>342</v>
      </c>
      <c r="C487" s="18" t="n">
        <v>240</v>
      </c>
      <c r="D487" s="19" t="n">
        <f aca="false">Функциональная!F392</f>
        <v>79.5</v>
      </c>
      <c r="E487" s="19" t="n">
        <f aca="false">Функциональная!G392</f>
        <v>79.5</v>
      </c>
      <c r="F487" s="19" t="n">
        <f aca="false">Функциональная!H392</f>
        <v>79.5</v>
      </c>
    </row>
    <row r="488" customFormat="false" ht="15" hidden="false" customHeight="false" outlineLevel="0" collapsed="false">
      <c r="A488" s="23" t="s">
        <v>58</v>
      </c>
      <c r="B488" s="26" t="s">
        <v>342</v>
      </c>
      <c r="C488" s="18" t="s">
        <v>59</v>
      </c>
      <c r="D488" s="19" t="n">
        <f aca="false">D489</f>
        <v>3</v>
      </c>
      <c r="E488" s="19" t="n">
        <f aca="false">E489</f>
        <v>3</v>
      </c>
      <c r="F488" s="19" t="n">
        <f aca="false">F489</f>
        <v>3</v>
      </c>
    </row>
    <row r="489" customFormat="false" ht="15" hidden="false" customHeight="false" outlineLevel="0" collapsed="false">
      <c r="A489" s="25" t="s">
        <v>62</v>
      </c>
      <c r="B489" s="26" t="s">
        <v>342</v>
      </c>
      <c r="C489" s="18" t="s">
        <v>63</v>
      </c>
      <c r="D489" s="19" t="n">
        <f aca="false">Функциональная!F394</f>
        <v>3</v>
      </c>
      <c r="E489" s="19" t="n">
        <f aca="false">Функциональная!G394</f>
        <v>3</v>
      </c>
      <c r="F489" s="19" t="n">
        <f aca="false">Функциональная!H394</f>
        <v>3</v>
      </c>
    </row>
    <row r="490" customFormat="false" ht="75" hidden="false" customHeight="false" outlineLevel="0" collapsed="false">
      <c r="A490" s="23" t="s">
        <v>72</v>
      </c>
      <c r="B490" s="26" t="s">
        <v>73</v>
      </c>
      <c r="C490" s="18"/>
      <c r="D490" s="19" t="n">
        <f aca="false">D491</f>
        <v>0</v>
      </c>
      <c r="E490" s="19" t="n">
        <f aca="false">E491</f>
        <v>200</v>
      </c>
      <c r="F490" s="19" t="n">
        <f aca="false">F491</f>
        <v>200</v>
      </c>
    </row>
    <row r="491" customFormat="false" ht="120" hidden="false" customHeight="false" outlineLevel="0" collapsed="false">
      <c r="A491" s="23" t="s">
        <v>74</v>
      </c>
      <c r="B491" s="26" t="s">
        <v>75</v>
      </c>
      <c r="C491" s="18"/>
      <c r="D491" s="19" t="n">
        <f aca="false">D492</f>
        <v>0</v>
      </c>
      <c r="E491" s="19" t="n">
        <f aca="false">E492</f>
        <v>200</v>
      </c>
      <c r="F491" s="19" t="n">
        <f aca="false">F492</f>
        <v>200</v>
      </c>
    </row>
    <row r="492" customFormat="false" ht="30" hidden="false" customHeight="false" outlineLevel="0" collapsed="false">
      <c r="A492" s="23" t="s">
        <v>30</v>
      </c>
      <c r="B492" s="26" t="s">
        <v>75</v>
      </c>
      <c r="C492" s="18" t="s">
        <v>31</v>
      </c>
      <c r="D492" s="19" t="n">
        <f aca="false">D493</f>
        <v>0</v>
      </c>
      <c r="E492" s="19" t="n">
        <f aca="false">E493</f>
        <v>200</v>
      </c>
      <c r="F492" s="19" t="n">
        <f aca="false">F493</f>
        <v>200</v>
      </c>
    </row>
    <row r="493" customFormat="false" ht="30" hidden="false" customHeight="false" outlineLevel="0" collapsed="false">
      <c r="A493" s="23" t="s">
        <v>32</v>
      </c>
      <c r="B493" s="26" t="s">
        <v>75</v>
      </c>
      <c r="C493" s="18" t="s">
        <v>33</v>
      </c>
      <c r="D493" s="19" t="n">
        <f aca="false">Функциональная!F67</f>
        <v>0</v>
      </c>
      <c r="E493" s="19" t="n">
        <f aca="false">Функциональная!G67</f>
        <v>200</v>
      </c>
      <c r="F493" s="19" t="n">
        <f aca="false">Функциональная!H67</f>
        <v>200</v>
      </c>
    </row>
    <row r="494" customFormat="false" ht="30" hidden="false" customHeight="false" outlineLevel="0" collapsed="false">
      <c r="A494" s="22" t="s">
        <v>76</v>
      </c>
      <c r="B494" s="21" t="s">
        <v>77</v>
      </c>
      <c r="C494" s="19"/>
      <c r="D494" s="19" t="n">
        <f aca="false">D495</f>
        <v>445</v>
      </c>
      <c r="E494" s="19" t="n">
        <f aca="false">E495</f>
        <v>705</v>
      </c>
      <c r="F494" s="19" t="n">
        <f aca="false">F495</f>
        <v>820</v>
      </c>
    </row>
    <row r="495" customFormat="false" ht="60" hidden="false" customHeight="false" outlineLevel="0" collapsed="false">
      <c r="A495" s="27" t="s">
        <v>78</v>
      </c>
      <c r="B495" s="21" t="s">
        <v>79</v>
      </c>
      <c r="C495" s="19"/>
      <c r="D495" s="19" t="n">
        <f aca="false">D496</f>
        <v>445</v>
      </c>
      <c r="E495" s="19" t="n">
        <f aca="false">E496</f>
        <v>705</v>
      </c>
      <c r="F495" s="19" t="n">
        <f aca="false">F496</f>
        <v>820</v>
      </c>
    </row>
    <row r="496" customFormat="false" ht="30" hidden="false" customHeight="false" outlineLevel="0" collapsed="false">
      <c r="A496" s="23" t="s">
        <v>30</v>
      </c>
      <c r="B496" s="21" t="s">
        <v>79</v>
      </c>
      <c r="C496" s="18" t="n">
        <v>200</v>
      </c>
      <c r="D496" s="19" t="n">
        <f aca="false">D497</f>
        <v>445</v>
      </c>
      <c r="E496" s="19" t="n">
        <f aca="false">E497</f>
        <v>705</v>
      </c>
      <c r="F496" s="19" t="n">
        <f aca="false">F497</f>
        <v>820</v>
      </c>
    </row>
    <row r="497" customFormat="false" ht="30" hidden="false" customHeight="false" outlineLevel="0" collapsed="false">
      <c r="A497" s="23" t="s">
        <v>32</v>
      </c>
      <c r="B497" s="21" t="s">
        <v>79</v>
      </c>
      <c r="C497" s="18" t="n">
        <v>240</v>
      </c>
      <c r="D497" s="19" t="n">
        <f aca="false">Функциональная!F71+Функциональная!F481</f>
        <v>445</v>
      </c>
      <c r="E497" s="19" t="n">
        <f aca="false">Функциональная!G71+Функциональная!G481</f>
        <v>705</v>
      </c>
      <c r="F497" s="19" t="n">
        <f aca="false">Функциональная!H71+Функциональная!H481</f>
        <v>820</v>
      </c>
    </row>
    <row r="498" customFormat="false" ht="30" hidden="false" customHeight="false" outlineLevel="0" collapsed="false">
      <c r="A498" s="23" t="s">
        <v>411</v>
      </c>
      <c r="B498" s="21" t="s">
        <v>412</v>
      </c>
      <c r="C498" s="18"/>
      <c r="D498" s="19" t="n">
        <f aca="false">D499</f>
        <v>17700</v>
      </c>
      <c r="E498" s="19" t="n">
        <f aca="false">E499</f>
        <v>0</v>
      </c>
      <c r="F498" s="19" t="n">
        <f aca="false">F499</f>
        <v>0</v>
      </c>
    </row>
    <row r="499" customFormat="false" ht="45" hidden="false" customHeight="false" outlineLevel="0" collapsed="false">
      <c r="A499" s="23" t="s">
        <v>413</v>
      </c>
      <c r="B499" s="21" t="s">
        <v>414</v>
      </c>
      <c r="C499" s="18"/>
      <c r="D499" s="19" t="n">
        <f aca="false">D500</f>
        <v>17700</v>
      </c>
      <c r="E499" s="19" t="n">
        <f aca="false">E500</f>
        <v>0</v>
      </c>
      <c r="F499" s="19" t="n">
        <f aca="false">F500</f>
        <v>0</v>
      </c>
    </row>
    <row r="500" customFormat="false" ht="30" hidden="false" customHeight="false" outlineLevel="0" collapsed="false">
      <c r="A500" s="23" t="s">
        <v>415</v>
      </c>
      <c r="B500" s="21" t="s">
        <v>416</v>
      </c>
      <c r="C500" s="18"/>
      <c r="D500" s="19" t="n">
        <f aca="false">D503+D501</f>
        <v>17700</v>
      </c>
      <c r="E500" s="19" t="n">
        <f aca="false">E503+E501</f>
        <v>0</v>
      </c>
      <c r="F500" s="19" t="n">
        <f aca="false">F503+F501</f>
        <v>0</v>
      </c>
    </row>
    <row r="501" customFormat="false" ht="30" hidden="false" customHeight="false" outlineLevel="0" collapsed="false">
      <c r="A501" s="23" t="s">
        <v>30</v>
      </c>
      <c r="B501" s="21" t="s">
        <v>416</v>
      </c>
      <c r="C501" s="18" t="s">
        <v>31</v>
      </c>
      <c r="D501" s="19" t="n">
        <f aca="false">D502</f>
        <v>1300</v>
      </c>
      <c r="E501" s="19" t="n">
        <f aca="false">E502</f>
        <v>0</v>
      </c>
      <c r="F501" s="19" t="n">
        <f aca="false">F502</f>
        <v>0</v>
      </c>
    </row>
    <row r="502" customFormat="false" ht="30" hidden="false" customHeight="false" outlineLevel="0" collapsed="false">
      <c r="A502" s="23" t="s">
        <v>32</v>
      </c>
      <c r="B502" s="21" t="s">
        <v>416</v>
      </c>
      <c r="C502" s="18" t="s">
        <v>33</v>
      </c>
      <c r="D502" s="19" t="n">
        <f aca="false">Функциональная!F486</f>
        <v>1300</v>
      </c>
      <c r="E502" s="19" t="n">
        <f aca="false">Функциональная!G486</f>
        <v>0</v>
      </c>
      <c r="F502" s="19" t="n">
        <f aca="false">Функциональная!H486</f>
        <v>0</v>
      </c>
    </row>
    <row r="503" customFormat="false" ht="30" hidden="false" customHeight="false" outlineLevel="0" collapsed="false">
      <c r="A503" s="23" t="s">
        <v>119</v>
      </c>
      <c r="B503" s="21" t="s">
        <v>416</v>
      </c>
      <c r="C503" s="18" t="s">
        <v>120</v>
      </c>
      <c r="D503" s="19" t="n">
        <f aca="false">D504</f>
        <v>16400</v>
      </c>
      <c r="E503" s="19" t="n">
        <f aca="false">E504</f>
        <v>0</v>
      </c>
      <c r="F503" s="19" t="n">
        <f aca="false">F504</f>
        <v>0</v>
      </c>
    </row>
    <row r="504" customFormat="false" ht="15" hidden="false" customHeight="false" outlineLevel="0" collapsed="false">
      <c r="A504" s="23" t="s">
        <v>121</v>
      </c>
      <c r="B504" s="21" t="s">
        <v>416</v>
      </c>
      <c r="C504" s="18" t="s">
        <v>122</v>
      </c>
      <c r="D504" s="19" t="n">
        <f aca="false">Функциональная!F488+Функциональная!F885+Функциональная!F974</f>
        <v>16400</v>
      </c>
      <c r="E504" s="19" t="n">
        <f aca="false">Функциональная!G488+Функциональная!G885+Функциональная!G974</f>
        <v>0</v>
      </c>
      <c r="F504" s="19" t="n">
        <f aca="false">Функциональная!H488+Функциональная!H885+Функциональная!H974</f>
        <v>0</v>
      </c>
    </row>
    <row r="505" customFormat="false" ht="15" hidden="false" customHeight="false" outlineLevel="0" collapsed="false">
      <c r="A505" s="20" t="s">
        <v>519</v>
      </c>
      <c r="B505" s="21" t="s">
        <v>520</v>
      </c>
      <c r="C505" s="24"/>
      <c r="D505" s="19" t="n">
        <f aca="false">D506</f>
        <v>7442.6</v>
      </c>
      <c r="E505" s="19" t="n">
        <f aca="false">E506</f>
        <v>7551</v>
      </c>
      <c r="F505" s="19" t="n">
        <f aca="false">F506</f>
        <v>7594</v>
      </c>
    </row>
    <row r="506" customFormat="false" ht="60" hidden="false" customHeight="false" outlineLevel="0" collapsed="false">
      <c r="A506" s="22" t="s">
        <v>521</v>
      </c>
      <c r="B506" s="21" t="s">
        <v>522</v>
      </c>
      <c r="C506" s="24"/>
      <c r="D506" s="19" t="n">
        <f aca="false">D507+D510</f>
        <v>7442.6</v>
      </c>
      <c r="E506" s="19" t="n">
        <f aca="false">E507+E510</f>
        <v>7551</v>
      </c>
      <c r="F506" s="19" t="n">
        <f aca="false">F507+F510</f>
        <v>7594</v>
      </c>
    </row>
    <row r="507" customFormat="false" ht="30" hidden="false" customHeight="false" outlineLevel="0" collapsed="false">
      <c r="A507" s="27" t="s">
        <v>523</v>
      </c>
      <c r="B507" s="21" t="s">
        <v>524</v>
      </c>
      <c r="C507" s="24"/>
      <c r="D507" s="19" t="n">
        <f aca="false">D508</f>
        <v>1105.5</v>
      </c>
      <c r="E507" s="19" t="n">
        <f aca="false">E508</f>
        <v>1175</v>
      </c>
      <c r="F507" s="19" t="n">
        <f aca="false">F508</f>
        <v>1175</v>
      </c>
    </row>
    <row r="508" customFormat="false" ht="30" hidden="false" customHeight="false" outlineLevel="0" collapsed="false">
      <c r="A508" s="23" t="s">
        <v>119</v>
      </c>
      <c r="B508" s="21" t="s">
        <v>524</v>
      </c>
      <c r="C508" s="18" t="n">
        <v>600</v>
      </c>
      <c r="D508" s="19" t="n">
        <f aca="false">D509</f>
        <v>1105.5</v>
      </c>
      <c r="E508" s="19" t="n">
        <f aca="false">E509</f>
        <v>1175</v>
      </c>
      <c r="F508" s="19" t="n">
        <f aca="false">F509</f>
        <v>1175</v>
      </c>
    </row>
    <row r="509" customFormat="false" ht="15" hidden="false" customHeight="false" outlineLevel="0" collapsed="false">
      <c r="A509" s="23" t="s">
        <v>121</v>
      </c>
      <c r="B509" s="21" t="s">
        <v>524</v>
      </c>
      <c r="C509" s="18" t="n">
        <v>610</v>
      </c>
      <c r="D509" s="19" t="n">
        <f aca="false">Функциональная!F782</f>
        <v>1105.5</v>
      </c>
      <c r="E509" s="19" t="n">
        <f aca="false">Функциональная!G782</f>
        <v>1175</v>
      </c>
      <c r="F509" s="19" t="n">
        <f aca="false">Функциональная!H782</f>
        <v>1175</v>
      </c>
    </row>
    <row r="510" customFormat="false" ht="30" hidden="false" customHeight="false" outlineLevel="0" collapsed="false">
      <c r="A510" s="27" t="s">
        <v>525</v>
      </c>
      <c r="B510" s="21" t="s">
        <v>526</v>
      </c>
      <c r="C510" s="24"/>
      <c r="D510" s="19" t="n">
        <f aca="false">D511</f>
        <v>6337.1</v>
      </c>
      <c r="E510" s="19" t="n">
        <f aca="false">E511</f>
        <v>6376</v>
      </c>
      <c r="F510" s="19" t="n">
        <f aca="false">F511</f>
        <v>6419</v>
      </c>
    </row>
    <row r="511" customFormat="false" ht="30" hidden="false" customHeight="false" outlineLevel="0" collapsed="false">
      <c r="A511" s="23" t="s">
        <v>119</v>
      </c>
      <c r="B511" s="21" t="s">
        <v>526</v>
      </c>
      <c r="C511" s="18" t="n">
        <v>600</v>
      </c>
      <c r="D511" s="19" t="n">
        <f aca="false">D512</f>
        <v>6337.1</v>
      </c>
      <c r="E511" s="19" t="n">
        <f aca="false">E512</f>
        <v>6376</v>
      </c>
      <c r="F511" s="19" t="n">
        <f aca="false">F512</f>
        <v>6419</v>
      </c>
    </row>
    <row r="512" customFormat="false" ht="15" hidden="false" customHeight="false" outlineLevel="0" collapsed="false">
      <c r="A512" s="23" t="s">
        <v>121</v>
      </c>
      <c r="B512" s="21" t="s">
        <v>526</v>
      </c>
      <c r="C512" s="18" t="n">
        <v>610</v>
      </c>
      <c r="D512" s="19" t="n">
        <f aca="false">Функциональная!F785</f>
        <v>6337.1</v>
      </c>
      <c r="E512" s="19" t="n">
        <f aca="false">Функциональная!G785</f>
        <v>6376</v>
      </c>
      <c r="F512" s="19" t="n">
        <f aca="false">Функциональная!H785</f>
        <v>6419</v>
      </c>
    </row>
    <row r="513" customFormat="false" ht="15" hidden="false" customHeight="false" outlineLevel="0" collapsed="false">
      <c r="A513" s="20" t="s">
        <v>125</v>
      </c>
      <c r="B513" s="21" t="s">
        <v>156</v>
      </c>
      <c r="C513" s="24"/>
      <c r="D513" s="41" t="n">
        <f aca="false">D514+D520+D524</f>
        <v>5460</v>
      </c>
      <c r="E513" s="41" t="n">
        <f aca="false">E514+E520+E524</f>
        <v>5287</v>
      </c>
      <c r="F513" s="41" t="n">
        <f aca="false">F514+F520+F524</f>
        <v>4846</v>
      </c>
    </row>
    <row r="514" customFormat="false" ht="30" hidden="false" customHeight="false" outlineLevel="0" collapsed="false">
      <c r="A514" s="22" t="s">
        <v>179</v>
      </c>
      <c r="B514" s="21" t="s">
        <v>180</v>
      </c>
      <c r="C514" s="24"/>
      <c r="D514" s="41" t="n">
        <f aca="false">D515</f>
        <v>4802</v>
      </c>
      <c r="E514" s="41" t="n">
        <f aca="false">E515</f>
        <v>4802</v>
      </c>
      <c r="F514" s="41" t="n">
        <f aca="false">F515</f>
        <v>4802</v>
      </c>
    </row>
    <row r="515" customFormat="false" ht="30" hidden="false" customHeight="false" outlineLevel="0" collapsed="false">
      <c r="A515" s="20" t="s">
        <v>181</v>
      </c>
      <c r="B515" s="21" t="s">
        <v>182</v>
      </c>
      <c r="C515" s="24"/>
      <c r="D515" s="41" t="n">
        <f aca="false">D516+D518</f>
        <v>4802</v>
      </c>
      <c r="E515" s="41" t="n">
        <f aca="false">E516+E518</f>
        <v>4802</v>
      </c>
      <c r="F515" s="41" t="n">
        <f aca="false">F516+F518</f>
        <v>4802</v>
      </c>
    </row>
    <row r="516" customFormat="false" ht="30" hidden="false" customHeight="false" outlineLevel="0" collapsed="false">
      <c r="A516" s="23" t="s">
        <v>24</v>
      </c>
      <c r="B516" s="21" t="s">
        <v>182</v>
      </c>
      <c r="C516" s="18" t="s">
        <v>23</v>
      </c>
      <c r="D516" s="19" t="n">
        <f aca="false">D517</f>
        <v>4422.2</v>
      </c>
      <c r="E516" s="19" t="n">
        <f aca="false">E517</f>
        <v>4422.2</v>
      </c>
      <c r="F516" s="19" t="n">
        <f aca="false">F517</f>
        <v>4422.2</v>
      </c>
    </row>
    <row r="517" customFormat="false" ht="30" hidden="false" customHeight="false" outlineLevel="0" collapsed="false">
      <c r="A517" s="23" t="s">
        <v>30</v>
      </c>
      <c r="B517" s="21" t="s">
        <v>182</v>
      </c>
      <c r="C517" s="18" t="s">
        <v>25</v>
      </c>
      <c r="D517" s="19" t="n">
        <f aca="false">Функциональная!F205</f>
        <v>4422.2</v>
      </c>
      <c r="E517" s="19" t="n">
        <f aca="false">Функциональная!G205</f>
        <v>4422.2</v>
      </c>
      <c r="F517" s="19" t="n">
        <f aca="false">Функциональная!H205</f>
        <v>4422.2</v>
      </c>
    </row>
    <row r="518" customFormat="false" ht="30" hidden="false" customHeight="false" outlineLevel="0" collapsed="false">
      <c r="A518" s="23" t="s">
        <v>30</v>
      </c>
      <c r="B518" s="21" t="s">
        <v>182</v>
      </c>
      <c r="C518" s="18" t="s">
        <v>31</v>
      </c>
      <c r="D518" s="19" t="n">
        <f aca="false">D519</f>
        <v>379.8</v>
      </c>
      <c r="E518" s="19" t="n">
        <f aca="false">E519</f>
        <v>379.8</v>
      </c>
      <c r="F518" s="19" t="n">
        <f aca="false">F519</f>
        <v>379.8</v>
      </c>
    </row>
    <row r="519" customFormat="false" ht="30" hidden="false" customHeight="false" outlineLevel="0" collapsed="false">
      <c r="A519" s="23" t="s">
        <v>32</v>
      </c>
      <c r="B519" s="21" t="s">
        <v>182</v>
      </c>
      <c r="C519" s="18" t="s">
        <v>33</v>
      </c>
      <c r="D519" s="19" t="n">
        <f aca="false">Функциональная!F207</f>
        <v>379.8</v>
      </c>
      <c r="E519" s="19" t="n">
        <f aca="false">Функциональная!G207</f>
        <v>379.8</v>
      </c>
      <c r="F519" s="19" t="n">
        <f aca="false">Функциональная!H207</f>
        <v>379.8</v>
      </c>
    </row>
    <row r="520" customFormat="false" ht="45" hidden="false" customHeight="false" outlineLevel="0" collapsed="false">
      <c r="A520" s="22" t="s">
        <v>157</v>
      </c>
      <c r="B520" s="21" t="s">
        <v>158</v>
      </c>
      <c r="C520" s="24"/>
      <c r="D520" s="19" t="n">
        <f aca="false">D521</f>
        <v>1</v>
      </c>
      <c r="E520" s="19" t="n">
        <f aca="false">E521</f>
        <v>485</v>
      </c>
      <c r="F520" s="19" t="n">
        <f aca="false">F521</f>
        <v>44</v>
      </c>
    </row>
    <row r="521" customFormat="false" ht="30" hidden="false" customHeight="false" outlineLevel="0" collapsed="false">
      <c r="A521" s="20" t="s">
        <v>159</v>
      </c>
      <c r="B521" s="21" t="s">
        <v>160</v>
      </c>
      <c r="C521" s="24"/>
      <c r="D521" s="19" t="n">
        <f aca="false">D522</f>
        <v>1</v>
      </c>
      <c r="E521" s="19" t="n">
        <f aca="false">E522</f>
        <v>485</v>
      </c>
      <c r="F521" s="19" t="n">
        <f aca="false">F522</f>
        <v>44</v>
      </c>
    </row>
    <row r="522" customFormat="false" ht="30" hidden="false" customHeight="false" outlineLevel="0" collapsed="false">
      <c r="A522" s="23" t="s">
        <v>30</v>
      </c>
      <c r="B522" s="21" t="s">
        <v>160</v>
      </c>
      <c r="C522" s="24" t="n">
        <v>200</v>
      </c>
      <c r="D522" s="19" t="n">
        <f aca="false">D523</f>
        <v>1</v>
      </c>
      <c r="E522" s="19" t="n">
        <f aca="false">E523</f>
        <v>485</v>
      </c>
      <c r="F522" s="19" t="n">
        <f aca="false">F523</f>
        <v>44</v>
      </c>
    </row>
    <row r="523" customFormat="false" ht="30" hidden="false" customHeight="false" outlineLevel="0" collapsed="false">
      <c r="A523" s="23" t="s">
        <v>32</v>
      </c>
      <c r="B523" s="21" t="s">
        <v>160</v>
      </c>
      <c r="C523" s="24" t="n">
        <v>240</v>
      </c>
      <c r="D523" s="19" t="n">
        <f aca="false">Функциональная!F183</f>
        <v>1</v>
      </c>
      <c r="E523" s="19" t="n">
        <f aca="false">Функциональная!G183</f>
        <v>485</v>
      </c>
      <c r="F523" s="19" t="n">
        <f aca="false">Функциональная!H183</f>
        <v>44</v>
      </c>
    </row>
    <row r="524" customFormat="false" ht="30" hidden="false" customHeight="false" outlineLevel="0" collapsed="false">
      <c r="A524" s="23" t="s">
        <v>161</v>
      </c>
      <c r="B524" s="21" t="s">
        <v>162</v>
      </c>
      <c r="C524" s="18"/>
      <c r="D524" s="19" t="n">
        <f aca="false">D525</f>
        <v>657</v>
      </c>
      <c r="E524" s="19" t="n">
        <f aca="false">E525</f>
        <v>0</v>
      </c>
      <c r="F524" s="19" t="n">
        <f aca="false">F525</f>
        <v>0</v>
      </c>
    </row>
    <row r="525" customFormat="false" ht="15" hidden="false" customHeight="false" outlineLevel="0" collapsed="false">
      <c r="A525" s="23" t="s">
        <v>163</v>
      </c>
      <c r="B525" s="21" t="s">
        <v>164</v>
      </c>
      <c r="C525" s="18"/>
      <c r="D525" s="19" t="n">
        <f aca="false">D526</f>
        <v>657</v>
      </c>
      <c r="E525" s="19" t="n">
        <f aca="false">E526</f>
        <v>0</v>
      </c>
      <c r="F525" s="19" t="n">
        <f aca="false">F526</f>
        <v>0</v>
      </c>
    </row>
    <row r="526" customFormat="false" ht="30" hidden="false" customHeight="false" outlineLevel="0" collapsed="false">
      <c r="A526" s="23" t="s">
        <v>30</v>
      </c>
      <c r="B526" s="21" t="s">
        <v>164</v>
      </c>
      <c r="C526" s="18" t="s">
        <v>31</v>
      </c>
      <c r="D526" s="19" t="n">
        <f aca="false">D527</f>
        <v>657</v>
      </c>
      <c r="E526" s="19" t="n">
        <f aca="false">E527</f>
        <v>0</v>
      </c>
      <c r="F526" s="19" t="n">
        <f aca="false">F527</f>
        <v>0</v>
      </c>
    </row>
    <row r="527" customFormat="false" ht="30" hidden="false" customHeight="false" outlineLevel="0" collapsed="false">
      <c r="A527" s="23" t="s">
        <v>32</v>
      </c>
      <c r="B527" s="21" t="s">
        <v>164</v>
      </c>
      <c r="C527" s="18" t="s">
        <v>33</v>
      </c>
      <c r="D527" s="19" t="n">
        <f aca="false">Функциональная!F187</f>
        <v>657</v>
      </c>
      <c r="E527" s="19" t="n">
        <f aca="false">Функциональная!G187</f>
        <v>0</v>
      </c>
      <c r="F527" s="19" t="n">
        <f aca="false">Функциональная!H187</f>
        <v>0</v>
      </c>
    </row>
    <row r="528" customFormat="false" ht="31.2" hidden="false" customHeight="false" outlineLevel="0" collapsed="false">
      <c r="A528" s="63" t="s">
        <v>252</v>
      </c>
      <c r="B528" s="64" t="s">
        <v>253</v>
      </c>
      <c r="C528" s="62"/>
      <c r="D528" s="16" t="n">
        <f aca="false">D529+D534</f>
        <v>64340.3</v>
      </c>
      <c r="E528" s="16" t="n">
        <f aca="false">E529+E534</f>
        <v>60686.6</v>
      </c>
      <c r="F528" s="16" t="n">
        <f aca="false">F529+F534</f>
        <v>33953</v>
      </c>
    </row>
    <row r="529" customFormat="false" ht="15" hidden="false" customHeight="false" outlineLevel="0" collapsed="false">
      <c r="A529" s="20" t="s">
        <v>254</v>
      </c>
      <c r="B529" s="21" t="s">
        <v>255</v>
      </c>
      <c r="C529" s="24"/>
      <c r="D529" s="19" t="n">
        <f aca="false">D530</f>
        <v>0.1</v>
      </c>
      <c r="E529" s="19" t="n">
        <f aca="false">E530</f>
        <v>310</v>
      </c>
      <c r="F529" s="19" t="n">
        <f aca="false">F530</f>
        <v>0</v>
      </c>
    </row>
    <row r="530" customFormat="false" ht="60" hidden="false" customHeight="false" outlineLevel="0" collapsed="false">
      <c r="A530" s="29" t="s">
        <v>256</v>
      </c>
      <c r="B530" s="21" t="s">
        <v>257</v>
      </c>
      <c r="C530" s="24"/>
      <c r="D530" s="19" t="n">
        <f aca="false">D531</f>
        <v>0.1</v>
      </c>
      <c r="E530" s="19" t="n">
        <f aca="false">E531</f>
        <v>310</v>
      </c>
      <c r="F530" s="19" t="n">
        <f aca="false">F531</f>
        <v>0</v>
      </c>
    </row>
    <row r="531" customFormat="false" ht="45" hidden="false" customHeight="false" outlineLevel="0" collapsed="false">
      <c r="A531" s="29" t="s">
        <v>258</v>
      </c>
      <c r="B531" s="21" t="s">
        <v>259</v>
      </c>
      <c r="C531" s="65"/>
      <c r="D531" s="19" t="n">
        <f aca="false">D532</f>
        <v>0.1</v>
      </c>
      <c r="E531" s="19" t="n">
        <f aca="false">E532</f>
        <v>310</v>
      </c>
      <c r="F531" s="19" t="n">
        <f aca="false">F532</f>
        <v>0</v>
      </c>
    </row>
    <row r="532" customFormat="false" ht="30" hidden="false" customHeight="false" outlineLevel="0" collapsed="false">
      <c r="A532" s="23" t="s">
        <v>30</v>
      </c>
      <c r="B532" s="21" t="s">
        <v>259</v>
      </c>
      <c r="C532" s="18" t="s">
        <v>31</v>
      </c>
      <c r="D532" s="19" t="n">
        <f aca="false">D533</f>
        <v>0.1</v>
      </c>
      <c r="E532" s="19" t="n">
        <f aca="false">E533</f>
        <v>310</v>
      </c>
      <c r="F532" s="19" t="n">
        <f aca="false">F533</f>
        <v>0</v>
      </c>
    </row>
    <row r="533" customFormat="false" ht="30" hidden="false" customHeight="false" outlineLevel="0" collapsed="false">
      <c r="A533" s="23" t="s">
        <v>32</v>
      </c>
      <c r="B533" s="21" t="s">
        <v>259</v>
      </c>
      <c r="C533" s="18" t="s">
        <v>33</v>
      </c>
      <c r="D533" s="19" t="n">
        <f aca="false">Функциональная!F296</f>
        <v>0.1</v>
      </c>
      <c r="E533" s="19" t="n">
        <f aca="false">Функциональная!G296</f>
        <v>310</v>
      </c>
      <c r="F533" s="19" t="n">
        <f aca="false">Функциональная!H296</f>
        <v>0</v>
      </c>
    </row>
    <row r="534" customFormat="false" ht="15" hidden="false" customHeight="false" outlineLevel="0" collapsed="false">
      <c r="A534" s="20" t="s">
        <v>262</v>
      </c>
      <c r="B534" s="21" t="s">
        <v>263</v>
      </c>
      <c r="C534" s="18"/>
      <c r="D534" s="19" t="n">
        <f aca="false">D535</f>
        <v>64340.2</v>
      </c>
      <c r="E534" s="19" t="n">
        <f aca="false">E535</f>
        <v>60376.6</v>
      </c>
      <c r="F534" s="19" t="n">
        <f aca="false">F535</f>
        <v>33953</v>
      </c>
    </row>
    <row r="535" customFormat="false" ht="30" hidden="false" customHeight="false" outlineLevel="0" collapsed="false">
      <c r="A535" s="29" t="s">
        <v>264</v>
      </c>
      <c r="B535" s="21" t="s">
        <v>265</v>
      </c>
      <c r="C535" s="18"/>
      <c r="D535" s="19" t="n">
        <f aca="false">D536+D539+D542+D548+D545</f>
        <v>64340.2</v>
      </c>
      <c r="E535" s="19" t="n">
        <f aca="false">E536+E539+E542+E548+E545</f>
        <v>60376.6</v>
      </c>
      <c r="F535" s="19" t="n">
        <f aca="false">F536+F539+F542+F548+F545</f>
        <v>33953</v>
      </c>
    </row>
    <row r="536" customFormat="false" ht="30" hidden="false" customHeight="false" outlineLevel="0" collapsed="false">
      <c r="A536" s="22" t="s">
        <v>266</v>
      </c>
      <c r="B536" s="21" t="s">
        <v>267</v>
      </c>
      <c r="C536" s="18"/>
      <c r="D536" s="19" t="n">
        <f aca="false">D537</f>
        <v>24411.2</v>
      </c>
      <c r="E536" s="19" t="n">
        <f aca="false">E537</f>
        <v>26861.6</v>
      </c>
      <c r="F536" s="19" t="n">
        <f aca="false">F537</f>
        <v>21305</v>
      </c>
    </row>
    <row r="537" customFormat="false" ht="30" hidden="false" customHeight="false" outlineLevel="0" collapsed="false">
      <c r="A537" s="23" t="s">
        <v>119</v>
      </c>
      <c r="B537" s="21" t="s">
        <v>267</v>
      </c>
      <c r="C537" s="18" t="s">
        <v>120</v>
      </c>
      <c r="D537" s="19" t="n">
        <f aca="false">D538</f>
        <v>24411.2</v>
      </c>
      <c r="E537" s="19" t="n">
        <f aca="false">E538</f>
        <v>26861.6</v>
      </c>
      <c r="F537" s="19" t="n">
        <f aca="false">F538</f>
        <v>21305</v>
      </c>
    </row>
    <row r="538" customFormat="false" ht="15" hidden="false" customHeight="false" outlineLevel="0" collapsed="false">
      <c r="A538" s="23" t="s">
        <v>121</v>
      </c>
      <c r="B538" s="21" t="s">
        <v>267</v>
      </c>
      <c r="C538" s="18" t="s">
        <v>122</v>
      </c>
      <c r="D538" s="19" t="n">
        <f aca="false">Функциональная!F303</f>
        <v>24411.2</v>
      </c>
      <c r="E538" s="19" t="n">
        <f aca="false">Функциональная!G303</f>
        <v>26861.6</v>
      </c>
      <c r="F538" s="19" t="n">
        <f aca="false">Функциональная!H303</f>
        <v>21305</v>
      </c>
    </row>
    <row r="539" customFormat="false" ht="15" hidden="false" customHeight="false" outlineLevel="0" collapsed="false">
      <c r="A539" s="22" t="s">
        <v>268</v>
      </c>
      <c r="B539" s="21" t="s">
        <v>269</v>
      </c>
      <c r="C539" s="18"/>
      <c r="D539" s="19" t="n">
        <f aca="false">D540</f>
        <v>4520</v>
      </c>
      <c r="E539" s="19" t="n">
        <f aca="false">E540</f>
        <v>4220</v>
      </c>
      <c r="F539" s="19" t="n">
        <f aca="false">F540</f>
        <v>4220</v>
      </c>
    </row>
    <row r="540" customFormat="false" ht="30" hidden="false" customHeight="false" outlineLevel="0" collapsed="false">
      <c r="A540" s="23" t="s">
        <v>119</v>
      </c>
      <c r="B540" s="21" t="s">
        <v>269</v>
      </c>
      <c r="C540" s="18" t="s">
        <v>120</v>
      </c>
      <c r="D540" s="19" t="n">
        <f aca="false">D541</f>
        <v>4520</v>
      </c>
      <c r="E540" s="19" t="n">
        <f aca="false">E541</f>
        <v>4220</v>
      </c>
      <c r="F540" s="19" t="n">
        <f aca="false">F541</f>
        <v>4220</v>
      </c>
    </row>
    <row r="541" customFormat="false" ht="15" hidden="false" customHeight="false" outlineLevel="0" collapsed="false">
      <c r="A541" s="23" t="s">
        <v>121</v>
      </c>
      <c r="B541" s="21" t="s">
        <v>269</v>
      </c>
      <c r="C541" s="18" t="s">
        <v>122</v>
      </c>
      <c r="D541" s="19" t="n">
        <f aca="false">Функциональная!F306</f>
        <v>4520</v>
      </c>
      <c r="E541" s="19" t="n">
        <f aca="false">Функциональная!G306</f>
        <v>4220</v>
      </c>
      <c r="F541" s="19" t="n">
        <f aca="false">Функциональная!H306</f>
        <v>4220</v>
      </c>
    </row>
    <row r="542" customFormat="false" ht="15" hidden="false" customHeight="false" outlineLevel="0" collapsed="false">
      <c r="A542" s="22" t="s">
        <v>270</v>
      </c>
      <c r="B542" s="21" t="s">
        <v>271</v>
      </c>
      <c r="C542" s="18"/>
      <c r="D542" s="19" t="n">
        <f aca="false">D543</f>
        <v>0</v>
      </c>
      <c r="E542" s="19" t="n">
        <f aca="false">E543</f>
        <v>580</v>
      </c>
      <c r="F542" s="19" t="n">
        <f aca="false">F543</f>
        <v>685</v>
      </c>
    </row>
    <row r="543" customFormat="false" ht="30" hidden="false" customHeight="false" outlineLevel="0" collapsed="false">
      <c r="A543" s="23" t="s">
        <v>119</v>
      </c>
      <c r="B543" s="21" t="s">
        <v>271</v>
      </c>
      <c r="C543" s="18" t="s">
        <v>120</v>
      </c>
      <c r="D543" s="19" t="n">
        <f aca="false">D544</f>
        <v>0</v>
      </c>
      <c r="E543" s="19" t="n">
        <f aca="false">E544</f>
        <v>580</v>
      </c>
      <c r="F543" s="19" t="n">
        <f aca="false">F544</f>
        <v>685</v>
      </c>
    </row>
    <row r="544" customFormat="false" ht="15" hidden="false" customHeight="false" outlineLevel="0" collapsed="false">
      <c r="A544" s="23" t="s">
        <v>121</v>
      </c>
      <c r="B544" s="21" t="s">
        <v>271</v>
      </c>
      <c r="C544" s="18" t="s">
        <v>122</v>
      </c>
      <c r="D544" s="19" t="n">
        <f aca="false">Функциональная!F309</f>
        <v>0</v>
      </c>
      <c r="E544" s="19" t="n">
        <f aca="false">Функциональная!G309</f>
        <v>580</v>
      </c>
      <c r="F544" s="19" t="n">
        <f aca="false">Функциональная!H309</f>
        <v>685</v>
      </c>
    </row>
    <row r="545" customFormat="false" ht="45" hidden="false" customHeight="false" outlineLevel="0" collapsed="false">
      <c r="A545" s="23" t="s">
        <v>272</v>
      </c>
      <c r="B545" s="21" t="s">
        <v>273</v>
      </c>
      <c r="C545" s="18"/>
      <c r="D545" s="19" t="n">
        <f aca="false">D546</f>
        <v>698</v>
      </c>
      <c r="E545" s="19" t="n">
        <f aca="false">E546</f>
        <v>0</v>
      </c>
      <c r="F545" s="19" t="n">
        <f aca="false">F546</f>
        <v>450</v>
      </c>
    </row>
    <row r="546" customFormat="false" ht="30" hidden="false" customHeight="false" outlineLevel="0" collapsed="false">
      <c r="A546" s="23" t="s">
        <v>30</v>
      </c>
      <c r="B546" s="21" t="s">
        <v>273</v>
      </c>
      <c r="C546" s="18" t="s">
        <v>31</v>
      </c>
      <c r="D546" s="19" t="n">
        <f aca="false">D547</f>
        <v>698</v>
      </c>
      <c r="E546" s="19" t="n">
        <f aca="false">E547</f>
        <v>0</v>
      </c>
      <c r="F546" s="19" t="n">
        <f aca="false">F547</f>
        <v>450</v>
      </c>
    </row>
    <row r="547" customFormat="false" ht="30" hidden="false" customHeight="false" outlineLevel="0" collapsed="false">
      <c r="A547" s="23" t="s">
        <v>32</v>
      </c>
      <c r="B547" s="21" t="s">
        <v>273</v>
      </c>
      <c r="C547" s="18" t="s">
        <v>33</v>
      </c>
      <c r="D547" s="19" t="n">
        <f aca="false">Функциональная!F312</f>
        <v>698</v>
      </c>
      <c r="E547" s="19" t="n">
        <f aca="false">Функциональная!G312</f>
        <v>0</v>
      </c>
      <c r="F547" s="19" t="n">
        <f aca="false">Функциональная!H312</f>
        <v>450</v>
      </c>
    </row>
    <row r="548" customFormat="false" ht="30" hidden="false" customHeight="false" outlineLevel="0" collapsed="false">
      <c r="A548" s="29" t="s">
        <v>274</v>
      </c>
      <c r="B548" s="21" t="s">
        <v>275</v>
      </c>
      <c r="C548" s="18"/>
      <c r="D548" s="19" t="n">
        <f aca="false">D549</f>
        <v>34711</v>
      </c>
      <c r="E548" s="19" t="n">
        <f aca="false">E549</f>
        <v>28715</v>
      </c>
      <c r="F548" s="19" t="n">
        <f aca="false">F549</f>
        <v>7293</v>
      </c>
    </row>
    <row r="549" customFormat="false" ht="30" hidden="false" customHeight="false" outlineLevel="0" collapsed="false">
      <c r="A549" s="23" t="s">
        <v>30</v>
      </c>
      <c r="B549" s="21" t="s">
        <v>275</v>
      </c>
      <c r="C549" s="18" t="n">
        <v>200</v>
      </c>
      <c r="D549" s="19" t="n">
        <f aca="false">D550</f>
        <v>34711</v>
      </c>
      <c r="E549" s="19" t="n">
        <f aca="false">E550</f>
        <v>28715</v>
      </c>
      <c r="F549" s="19" t="n">
        <f aca="false">F550</f>
        <v>7293</v>
      </c>
    </row>
    <row r="550" customFormat="false" ht="30" hidden="false" customHeight="false" outlineLevel="0" collapsed="false">
      <c r="A550" s="23" t="s">
        <v>32</v>
      </c>
      <c r="B550" s="21" t="s">
        <v>275</v>
      </c>
      <c r="C550" s="18" t="n">
        <v>240</v>
      </c>
      <c r="D550" s="19" t="n">
        <f aca="false">Функциональная!F315</f>
        <v>34711</v>
      </c>
      <c r="E550" s="19" t="n">
        <f aca="false">Функциональная!G315</f>
        <v>28715</v>
      </c>
      <c r="F550" s="19" t="n">
        <f aca="false">Функциональная!H315</f>
        <v>7293</v>
      </c>
    </row>
    <row r="551" customFormat="false" ht="31.2" hidden="false" customHeight="false" outlineLevel="0" collapsed="false">
      <c r="A551" s="63" t="s">
        <v>165</v>
      </c>
      <c r="B551" s="64" t="s">
        <v>166</v>
      </c>
      <c r="C551" s="62"/>
      <c r="D551" s="16" t="n">
        <f aca="false">D552+D561</f>
        <v>52508.2</v>
      </c>
      <c r="E551" s="16" t="n">
        <f aca="false">E552+E561</f>
        <v>72335.5</v>
      </c>
      <c r="F551" s="16" t="n">
        <f aca="false">F552+F561</f>
        <v>54275.2</v>
      </c>
    </row>
    <row r="552" customFormat="false" ht="75" hidden="false" customHeight="false" outlineLevel="0" collapsed="false">
      <c r="A552" s="20" t="s">
        <v>167</v>
      </c>
      <c r="B552" s="21" t="s">
        <v>168</v>
      </c>
      <c r="C552" s="24"/>
      <c r="D552" s="19" t="n">
        <f aca="false">D553+D557</f>
        <v>47210.8</v>
      </c>
      <c r="E552" s="19" t="n">
        <f aca="false">E553+E557</f>
        <v>47130.8</v>
      </c>
      <c r="F552" s="19" t="n">
        <f aca="false">F553+F557</f>
        <v>48130.8</v>
      </c>
    </row>
    <row r="553" customFormat="false" ht="45" hidden="false" customHeight="false" outlineLevel="0" collapsed="false">
      <c r="A553" s="20" t="s">
        <v>169</v>
      </c>
      <c r="B553" s="21" t="s">
        <v>170</v>
      </c>
      <c r="C553" s="24"/>
      <c r="D553" s="19" t="n">
        <f aca="false">D554</f>
        <v>46989.8</v>
      </c>
      <c r="E553" s="19" t="n">
        <f aca="false">E554</f>
        <v>47130.8</v>
      </c>
      <c r="F553" s="19" t="n">
        <f aca="false">F554</f>
        <v>48130.8</v>
      </c>
    </row>
    <row r="554" customFormat="false" ht="45" hidden="false" customHeight="false" outlineLevel="0" collapsed="false">
      <c r="A554" s="29" t="s">
        <v>171</v>
      </c>
      <c r="B554" s="21" t="s">
        <v>172</v>
      </c>
      <c r="C554" s="24"/>
      <c r="D554" s="19" t="n">
        <f aca="false">D555</f>
        <v>46989.8</v>
      </c>
      <c r="E554" s="19" t="n">
        <f aca="false">E555</f>
        <v>47130.8</v>
      </c>
      <c r="F554" s="19" t="n">
        <f aca="false">F555</f>
        <v>48130.8</v>
      </c>
    </row>
    <row r="555" customFormat="false" ht="30" hidden="false" customHeight="false" outlineLevel="0" collapsed="false">
      <c r="A555" s="23" t="s">
        <v>119</v>
      </c>
      <c r="B555" s="21" t="s">
        <v>172</v>
      </c>
      <c r="C555" s="18" t="s">
        <v>120</v>
      </c>
      <c r="D555" s="19" t="n">
        <f aca="false">D556</f>
        <v>46989.8</v>
      </c>
      <c r="E555" s="19" t="n">
        <f aca="false">E556</f>
        <v>47130.8</v>
      </c>
      <c r="F555" s="19" t="n">
        <f aca="false">F556</f>
        <v>48130.8</v>
      </c>
    </row>
    <row r="556" customFormat="false" ht="15" hidden="false" customHeight="false" outlineLevel="0" collapsed="false">
      <c r="A556" s="23" t="s">
        <v>121</v>
      </c>
      <c r="B556" s="21" t="s">
        <v>172</v>
      </c>
      <c r="C556" s="18" t="s">
        <v>122</v>
      </c>
      <c r="D556" s="19" t="n">
        <f aca="false">Функциональная!F193</f>
        <v>46989.8</v>
      </c>
      <c r="E556" s="19" t="n">
        <f aca="false">Функциональная!G193</f>
        <v>47130.8</v>
      </c>
      <c r="F556" s="19" t="n">
        <f aca="false">Функциональная!H193</f>
        <v>48130.8</v>
      </c>
    </row>
    <row r="557" customFormat="false" ht="60" hidden="false" customHeight="false" outlineLevel="0" collapsed="false">
      <c r="A557" s="23" t="s">
        <v>299</v>
      </c>
      <c r="B557" s="21" t="s">
        <v>300</v>
      </c>
      <c r="C557" s="18"/>
      <c r="D557" s="19" t="n">
        <f aca="false">D558</f>
        <v>221</v>
      </c>
      <c r="E557" s="19" t="n">
        <f aca="false">E558</f>
        <v>0</v>
      </c>
      <c r="F557" s="19" t="n">
        <f aca="false">F558</f>
        <v>0</v>
      </c>
    </row>
    <row r="558" customFormat="false" ht="105" hidden="false" customHeight="false" outlineLevel="0" collapsed="false">
      <c r="A558" s="23" t="s">
        <v>301</v>
      </c>
      <c r="B558" s="21" t="s">
        <v>302</v>
      </c>
      <c r="C558" s="18"/>
      <c r="D558" s="19" t="n">
        <f aca="false">D559</f>
        <v>221</v>
      </c>
      <c r="E558" s="19" t="n">
        <f aca="false">E559</f>
        <v>0</v>
      </c>
      <c r="F558" s="19" t="n">
        <f aca="false">F559</f>
        <v>0</v>
      </c>
    </row>
    <row r="559" customFormat="false" ht="30" hidden="false" customHeight="false" outlineLevel="0" collapsed="false">
      <c r="A559" s="23" t="s">
        <v>119</v>
      </c>
      <c r="B559" s="21" t="s">
        <v>302</v>
      </c>
      <c r="C559" s="18" t="s">
        <v>120</v>
      </c>
      <c r="D559" s="19" t="n">
        <f aca="false">D560</f>
        <v>221</v>
      </c>
      <c r="E559" s="19" t="n">
        <f aca="false">E560</f>
        <v>0</v>
      </c>
      <c r="F559" s="19" t="n">
        <f aca="false">F560</f>
        <v>0</v>
      </c>
    </row>
    <row r="560" customFormat="false" ht="15" hidden="false" customHeight="false" outlineLevel="0" collapsed="false">
      <c r="A560" s="23" t="s">
        <v>121</v>
      </c>
      <c r="B560" s="21" t="s">
        <v>302</v>
      </c>
      <c r="C560" s="18" t="s">
        <v>122</v>
      </c>
      <c r="D560" s="19" t="n">
        <f aca="false">Функциональная!F347</f>
        <v>221</v>
      </c>
      <c r="E560" s="19" t="n">
        <f aca="false">Функциональная!G347</f>
        <v>0</v>
      </c>
      <c r="F560" s="19" t="n">
        <f aca="false">Функциональная!H347</f>
        <v>0</v>
      </c>
    </row>
    <row r="561" customFormat="false" ht="45" hidden="false" customHeight="false" outlineLevel="0" collapsed="false">
      <c r="A561" s="20" t="s">
        <v>303</v>
      </c>
      <c r="B561" s="21" t="s">
        <v>304</v>
      </c>
      <c r="C561" s="24"/>
      <c r="D561" s="19" t="n">
        <f aca="false">D562+D569+D577+D581+D585+D573</f>
        <v>5297.4</v>
      </c>
      <c r="E561" s="19" t="n">
        <f aca="false">E562+E569+E577+E581+E585+E573</f>
        <v>25204.7</v>
      </c>
      <c r="F561" s="19" t="n">
        <f aca="false">F562+F569+F577+F581+F585+F573</f>
        <v>6144.4</v>
      </c>
    </row>
    <row r="562" customFormat="false" ht="15" hidden="false" customHeight="false" outlineLevel="0" collapsed="false">
      <c r="A562" s="20" t="s">
        <v>305</v>
      </c>
      <c r="B562" s="21" t="s">
        <v>306</v>
      </c>
      <c r="C562" s="24"/>
      <c r="D562" s="19" t="n">
        <f aca="false">D563+D566</f>
        <v>1075.9</v>
      </c>
      <c r="E562" s="19" t="n">
        <f aca="false">E563+E566</f>
        <v>1801.9</v>
      </c>
      <c r="F562" s="19" t="n">
        <f aca="false">F563+F566</f>
        <v>1801.9</v>
      </c>
    </row>
    <row r="563" customFormat="false" ht="15" hidden="false" customHeight="false" outlineLevel="0" collapsed="false">
      <c r="A563" s="32" t="s">
        <v>307</v>
      </c>
      <c r="B563" s="21" t="s">
        <v>308</v>
      </c>
      <c r="C563" s="24"/>
      <c r="D563" s="19" t="n">
        <f aca="false">D564</f>
        <v>923.9</v>
      </c>
      <c r="E563" s="19" t="n">
        <f aca="false">E564</f>
        <v>1549.9</v>
      </c>
      <c r="F563" s="19" t="n">
        <f aca="false">F564</f>
        <v>1549.9</v>
      </c>
    </row>
    <row r="564" customFormat="false" ht="30" hidden="false" customHeight="false" outlineLevel="0" collapsed="false">
      <c r="A564" s="23" t="s">
        <v>30</v>
      </c>
      <c r="B564" s="21" t="s">
        <v>308</v>
      </c>
      <c r="C564" s="18" t="s">
        <v>31</v>
      </c>
      <c r="D564" s="19" t="n">
        <f aca="false">D565</f>
        <v>923.9</v>
      </c>
      <c r="E564" s="19" t="n">
        <f aca="false">E565</f>
        <v>1549.9</v>
      </c>
      <c r="F564" s="19" t="n">
        <f aca="false">F565</f>
        <v>1549.9</v>
      </c>
    </row>
    <row r="565" customFormat="false" ht="30" hidden="false" customHeight="false" outlineLevel="0" collapsed="false">
      <c r="A565" s="23" t="s">
        <v>32</v>
      </c>
      <c r="B565" s="21" t="s">
        <v>308</v>
      </c>
      <c r="C565" s="18" t="s">
        <v>33</v>
      </c>
      <c r="D565" s="19" t="n">
        <f aca="false">Функциональная!F352</f>
        <v>923.9</v>
      </c>
      <c r="E565" s="19" t="n">
        <f aca="false">Функциональная!G352</f>
        <v>1549.9</v>
      </c>
      <c r="F565" s="19" t="n">
        <f aca="false">Функциональная!H352</f>
        <v>1549.9</v>
      </c>
    </row>
    <row r="566" customFormat="false" ht="75" hidden="false" customHeight="false" outlineLevel="0" collapsed="false">
      <c r="A566" s="23" t="s">
        <v>709</v>
      </c>
      <c r="B566" s="21" t="s">
        <v>710</v>
      </c>
      <c r="C566" s="24"/>
      <c r="D566" s="19" t="n">
        <f aca="false">D567</f>
        <v>152</v>
      </c>
      <c r="E566" s="19" t="n">
        <f aca="false">E567</f>
        <v>252</v>
      </c>
      <c r="F566" s="19" t="n">
        <f aca="false">F567</f>
        <v>252</v>
      </c>
    </row>
    <row r="567" customFormat="false" ht="30" hidden="false" customHeight="false" outlineLevel="0" collapsed="false">
      <c r="A567" s="23" t="s">
        <v>119</v>
      </c>
      <c r="B567" s="21" t="s">
        <v>710</v>
      </c>
      <c r="C567" s="18" t="n">
        <v>600</v>
      </c>
      <c r="D567" s="19" t="n">
        <f aca="false">D568</f>
        <v>152</v>
      </c>
      <c r="E567" s="19" t="n">
        <f aca="false">E568</f>
        <v>252</v>
      </c>
      <c r="F567" s="19" t="n">
        <f aca="false">F568</f>
        <v>252</v>
      </c>
    </row>
    <row r="568" customFormat="false" ht="15" hidden="false" customHeight="false" outlineLevel="0" collapsed="false">
      <c r="A568" s="23" t="s">
        <v>121</v>
      </c>
      <c r="B568" s="21" t="s">
        <v>710</v>
      </c>
      <c r="C568" s="18" t="n">
        <v>610</v>
      </c>
      <c r="D568" s="19" t="n">
        <f aca="false">Функциональная!F714</f>
        <v>152</v>
      </c>
      <c r="E568" s="19" t="n">
        <f aca="false">Функциональная!G714</f>
        <v>252</v>
      </c>
      <c r="F568" s="19" t="n">
        <f aca="false">Функциональная!H714</f>
        <v>252</v>
      </c>
    </row>
    <row r="569" customFormat="false" ht="15" hidden="false" customHeight="false" outlineLevel="0" collapsed="false">
      <c r="A569" s="20" t="s">
        <v>309</v>
      </c>
      <c r="B569" s="21" t="s">
        <v>310</v>
      </c>
      <c r="C569" s="24"/>
      <c r="D569" s="19" t="n">
        <f aca="false">D570</f>
        <v>543.5</v>
      </c>
      <c r="E569" s="19" t="n">
        <f aca="false">E570</f>
        <v>543.5</v>
      </c>
      <c r="F569" s="19" t="n">
        <f aca="false">F570</f>
        <v>543.5</v>
      </c>
    </row>
    <row r="570" customFormat="false" ht="15" hidden="false" customHeight="false" outlineLevel="0" collapsed="false">
      <c r="A570" s="32" t="s">
        <v>311</v>
      </c>
      <c r="B570" s="21" t="s">
        <v>312</v>
      </c>
      <c r="C570" s="24"/>
      <c r="D570" s="19" t="n">
        <f aca="false">D571</f>
        <v>543.5</v>
      </c>
      <c r="E570" s="19" t="n">
        <f aca="false">E571</f>
        <v>543.5</v>
      </c>
      <c r="F570" s="19" t="n">
        <f aca="false">F571</f>
        <v>543.5</v>
      </c>
    </row>
    <row r="571" customFormat="false" ht="30" hidden="false" customHeight="false" outlineLevel="0" collapsed="false">
      <c r="A571" s="23" t="s">
        <v>30</v>
      </c>
      <c r="B571" s="21" t="s">
        <v>312</v>
      </c>
      <c r="C571" s="18" t="s">
        <v>31</v>
      </c>
      <c r="D571" s="19" t="n">
        <f aca="false">D572</f>
        <v>543.5</v>
      </c>
      <c r="E571" s="19" t="n">
        <f aca="false">E572</f>
        <v>543.5</v>
      </c>
      <c r="F571" s="19" t="n">
        <f aca="false">F572</f>
        <v>543.5</v>
      </c>
    </row>
    <row r="572" customFormat="false" ht="30" hidden="false" customHeight="false" outlineLevel="0" collapsed="false">
      <c r="A572" s="23" t="s">
        <v>32</v>
      </c>
      <c r="B572" s="21" t="s">
        <v>312</v>
      </c>
      <c r="C572" s="18" t="s">
        <v>33</v>
      </c>
      <c r="D572" s="19" t="n">
        <f aca="false">Функциональная!F356</f>
        <v>543.5</v>
      </c>
      <c r="E572" s="19" t="n">
        <f aca="false">Функциональная!G356</f>
        <v>543.5</v>
      </c>
      <c r="F572" s="19" t="n">
        <f aca="false">Функциональная!H356</f>
        <v>543.5</v>
      </c>
    </row>
    <row r="573" customFormat="false" ht="15" hidden="false" customHeight="false" outlineLevel="0" collapsed="false">
      <c r="A573" s="23" t="s">
        <v>313</v>
      </c>
      <c r="B573" s="21" t="s">
        <v>314</v>
      </c>
      <c r="C573" s="18"/>
      <c r="D573" s="30" t="n">
        <f aca="false">D574</f>
        <v>87</v>
      </c>
      <c r="E573" s="30" t="n">
        <f aca="false">E574</f>
        <v>61</v>
      </c>
      <c r="F573" s="30" t="n">
        <f aca="false">F574</f>
        <v>61</v>
      </c>
    </row>
    <row r="574" customFormat="false" ht="15" hidden="false" customHeight="false" outlineLevel="0" collapsed="false">
      <c r="A574" s="23" t="s">
        <v>315</v>
      </c>
      <c r="B574" s="21" t="s">
        <v>316</v>
      </c>
      <c r="C574" s="18"/>
      <c r="D574" s="30" t="n">
        <f aca="false">D575</f>
        <v>87</v>
      </c>
      <c r="E574" s="30" t="n">
        <f aca="false">E575</f>
        <v>61</v>
      </c>
      <c r="F574" s="30" t="n">
        <f aca="false">F575</f>
        <v>61</v>
      </c>
    </row>
    <row r="575" customFormat="false" ht="30" hidden="false" customHeight="false" outlineLevel="0" collapsed="false">
      <c r="A575" s="23" t="s">
        <v>30</v>
      </c>
      <c r="B575" s="21" t="s">
        <v>316</v>
      </c>
      <c r="C575" s="18" t="s">
        <v>31</v>
      </c>
      <c r="D575" s="30" t="n">
        <f aca="false">D576</f>
        <v>87</v>
      </c>
      <c r="E575" s="30" t="n">
        <f aca="false">E576</f>
        <v>61</v>
      </c>
      <c r="F575" s="30" t="n">
        <f aca="false">F576</f>
        <v>61</v>
      </c>
    </row>
    <row r="576" customFormat="false" ht="30" hidden="false" customHeight="false" outlineLevel="0" collapsed="false">
      <c r="A576" s="23" t="s">
        <v>32</v>
      </c>
      <c r="B576" s="21" t="s">
        <v>316</v>
      </c>
      <c r="C576" s="18" t="s">
        <v>33</v>
      </c>
      <c r="D576" s="30" t="n">
        <f aca="false">Функциональная!F360</f>
        <v>87</v>
      </c>
      <c r="E576" s="30" t="n">
        <f aca="false">Функциональная!G360</f>
        <v>61</v>
      </c>
      <c r="F576" s="30" t="n">
        <f aca="false">Функциональная!H360</f>
        <v>61</v>
      </c>
    </row>
    <row r="577" customFormat="false" ht="15" hidden="false" customHeight="false" outlineLevel="0" collapsed="false">
      <c r="A577" s="20" t="s">
        <v>569</v>
      </c>
      <c r="B577" s="21" t="s">
        <v>570</v>
      </c>
      <c r="C577" s="24"/>
      <c r="D577" s="19" t="n">
        <f aca="false">D578</f>
        <v>201.3</v>
      </c>
      <c r="E577" s="19" t="n">
        <f aca="false">E578</f>
        <v>336</v>
      </c>
      <c r="F577" s="19" t="n">
        <f aca="false">F578</f>
        <v>336</v>
      </c>
    </row>
    <row r="578" customFormat="false" ht="15" hidden="false" customHeight="false" outlineLevel="0" collapsed="false">
      <c r="A578" s="32" t="s">
        <v>571</v>
      </c>
      <c r="B578" s="21" t="s">
        <v>572</v>
      </c>
      <c r="C578" s="24"/>
      <c r="D578" s="19" t="n">
        <f aca="false">D579</f>
        <v>201.3</v>
      </c>
      <c r="E578" s="19" t="n">
        <f aca="false">E579</f>
        <v>336</v>
      </c>
      <c r="F578" s="19" t="n">
        <f aca="false">F579</f>
        <v>336</v>
      </c>
    </row>
    <row r="579" customFormat="false" ht="30" hidden="false" customHeight="false" outlineLevel="0" collapsed="false">
      <c r="A579" s="23" t="s">
        <v>119</v>
      </c>
      <c r="B579" s="21" t="s">
        <v>572</v>
      </c>
      <c r="C579" s="18" t="s">
        <v>120</v>
      </c>
      <c r="D579" s="19" t="n">
        <f aca="false">D580</f>
        <v>201.3</v>
      </c>
      <c r="E579" s="19" t="n">
        <f aca="false">E580</f>
        <v>336</v>
      </c>
      <c r="F579" s="19" t="n">
        <f aca="false">F580</f>
        <v>336</v>
      </c>
    </row>
    <row r="580" customFormat="false" ht="15" hidden="false" customHeight="false" outlineLevel="0" collapsed="false">
      <c r="A580" s="23" t="s">
        <v>121</v>
      </c>
      <c r="B580" s="21" t="s">
        <v>572</v>
      </c>
      <c r="C580" s="18" t="s">
        <v>122</v>
      </c>
      <c r="D580" s="19" t="n">
        <f aca="false">Функциональная!F891</f>
        <v>201.3</v>
      </c>
      <c r="E580" s="19" t="n">
        <f aca="false">Функциональная!G891</f>
        <v>336</v>
      </c>
      <c r="F580" s="19" t="n">
        <f aca="false">Функциональная!H891</f>
        <v>336</v>
      </c>
    </row>
    <row r="581" customFormat="false" ht="15" hidden="false" customHeight="false" outlineLevel="0" collapsed="false">
      <c r="A581" s="20" t="s">
        <v>711</v>
      </c>
      <c r="B581" s="21" t="s">
        <v>712</v>
      </c>
      <c r="C581" s="24"/>
      <c r="D581" s="19" t="n">
        <f aca="false">D582</f>
        <v>407</v>
      </c>
      <c r="E581" s="19" t="n">
        <f aca="false">E582</f>
        <v>518</v>
      </c>
      <c r="F581" s="19" t="n">
        <f aca="false">F582</f>
        <v>535</v>
      </c>
    </row>
    <row r="582" customFormat="false" ht="60" hidden="false" customHeight="false" outlineLevel="0" collapsed="false">
      <c r="A582" s="20" t="s">
        <v>713</v>
      </c>
      <c r="B582" s="21" t="s">
        <v>714</v>
      </c>
      <c r="C582" s="24"/>
      <c r="D582" s="19" t="n">
        <f aca="false">D583</f>
        <v>407</v>
      </c>
      <c r="E582" s="19" t="n">
        <f aca="false">E583</f>
        <v>518</v>
      </c>
      <c r="F582" s="19" t="n">
        <f aca="false">F583</f>
        <v>535</v>
      </c>
    </row>
    <row r="583" customFormat="false" ht="30" hidden="false" customHeight="false" outlineLevel="0" collapsed="false">
      <c r="A583" s="23" t="s">
        <v>119</v>
      </c>
      <c r="B583" s="21" t="s">
        <v>714</v>
      </c>
      <c r="C583" s="24" t="n">
        <v>600</v>
      </c>
      <c r="D583" s="19" t="n">
        <f aca="false">D584</f>
        <v>407</v>
      </c>
      <c r="E583" s="19" t="n">
        <f aca="false">E584</f>
        <v>518</v>
      </c>
      <c r="F583" s="19" t="n">
        <f aca="false">F584</f>
        <v>535</v>
      </c>
    </row>
    <row r="584" customFormat="false" ht="15" hidden="false" customHeight="false" outlineLevel="0" collapsed="false">
      <c r="A584" s="23" t="s">
        <v>121</v>
      </c>
      <c r="B584" s="21" t="s">
        <v>714</v>
      </c>
      <c r="C584" s="24" t="n">
        <v>610</v>
      </c>
      <c r="D584" s="19" t="n">
        <f aca="false">Функциональная!F718</f>
        <v>407</v>
      </c>
      <c r="E584" s="19" t="n">
        <f aca="false">Функциональная!G718</f>
        <v>518</v>
      </c>
      <c r="F584" s="19" t="n">
        <f aca="false">Функциональная!H718</f>
        <v>535</v>
      </c>
    </row>
    <row r="585" customFormat="false" ht="15" hidden="false" customHeight="false" outlineLevel="0" collapsed="false">
      <c r="A585" s="20" t="s">
        <v>726</v>
      </c>
      <c r="B585" s="21" t="s">
        <v>727</v>
      </c>
      <c r="C585" s="24"/>
      <c r="D585" s="19" t="n">
        <f aca="false">D586+D592+D595+D589+D598</f>
        <v>2982.7</v>
      </c>
      <c r="E585" s="19" t="n">
        <f aca="false">E586+E592+E595+E589+E598</f>
        <v>21944.3</v>
      </c>
      <c r="F585" s="19" t="n">
        <f aca="false">F586+F592+F595+F589+F598</f>
        <v>2867</v>
      </c>
    </row>
    <row r="586" customFormat="false" ht="75" hidden="false" customHeight="false" outlineLevel="0" collapsed="false">
      <c r="A586" s="20" t="s">
        <v>728</v>
      </c>
      <c r="B586" s="21" t="s">
        <v>729</v>
      </c>
      <c r="C586" s="24"/>
      <c r="D586" s="19" t="n">
        <f aca="false">D587</f>
        <v>2907.7</v>
      </c>
      <c r="E586" s="19" t="n">
        <f aca="false">E587</f>
        <v>6313.3</v>
      </c>
      <c r="F586" s="19" t="n">
        <f aca="false">F587</f>
        <v>0</v>
      </c>
    </row>
    <row r="587" customFormat="false" ht="30" hidden="false" customHeight="false" outlineLevel="0" collapsed="false">
      <c r="A587" s="23" t="s">
        <v>30</v>
      </c>
      <c r="B587" s="21" t="s">
        <v>729</v>
      </c>
      <c r="C587" s="18" t="s">
        <v>31</v>
      </c>
      <c r="D587" s="30" t="n">
        <f aca="false">D588</f>
        <v>2907.7</v>
      </c>
      <c r="E587" s="30" t="n">
        <f aca="false">E588</f>
        <v>6313.3</v>
      </c>
      <c r="F587" s="30" t="n">
        <f aca="false">F588</f>
        <v>0</v>
      </c>
    </row>
    <row r="588" customFormat="false" ht="30" hidden="false" customHeight="false" outlineLevel="0" collapsed="false">
      <c r="A588" s="23" t="s">
        <v>32</v>
      </c>
      <c r="B588" s="21" t="s">
        <v>729</v>
      </c>
      <c r="C588" s="18" t="s">
        <v>33</v>
      </c>
      <c r="D588" s="30" t="n">
        <f aca="false">Функциональная!F820</f>
        <v>2907.7</v>
      </c>
      <c r="E588" s="30" t="n">
        <f aca="false">Функциональная!G820</f>
        <v>6313.3</v>
      </c>
      <c r="F588" s="30" t="n">
        <f aca="false">Функциональная!H820</f>
        <v>0</v>
      </c>
    </row>
    <row r="589" customFormat="false" ht="105" hidden="false" customHeight="false" outlineLevel="0" collapsed="false">
      <c r="A589" s="23" t="s">
        <v>730</v>
      </c>
      <c r="B589" s="21" t="s">
        <v>731</v>
      </c>
      <c r="C589" s="24"/>
      <c r="D589" s="19" t="n">
        <f aca="false">D590</f>
        <v>0</v>
      </c>
      <c r="E589" s="19" t="n">
        <f aca="false">E590</f>
        <v>492</v>
      </c>
      <c r="F589" s="19" t="n">
        <f aca="false">F590</f>
        <v>0</v>
      </c>
    </row>
    <row r="590" customFormat="false" ht="30" hidden="false" customHeight="false" outlineLevel="0" collapsed="false">
      <c r="A590" s="23" t="s">
        <v>30</v>
      </c>
      <c r="B590" s="21" t="s">
        <v>731</v>
      </c>
      <c r="C590" s="18" t="s">
        <v>31</v>
      </c>
      <c r="D590" s="19" t="n">
        <f aca="false">D591</f>
        <v>0</v>
      </c>
      <c r="E590" s="19" t="n">
        <f aca="false">E591</f>
        <v>492</v>
      </c>
      <c r="F590" s="19" t="n">
        <f aca="false">F591</f>
        <v>0</v>
      </c>
    </row>
    <row r="591" customFormat="false" ht="30" hidden="false" customHeight="false" outlineLevel="0" collapsed="false">
      <c r="A591" s="23" t="s">
        <v>32</v>
      </c>
      <c r="B591" s="21" t="s">
        <v>731</v>
      </c>
      <c r="C591" s="18" t="s">
        <v>33</v>
      </c>
      <c r="D591" s="19" t="n">
        <f aca="false">Функциональная!F823</f>
        <v>0</v>
      </c>
      <c r="E591" s="19" t="n">
        <f aca="false">Функциональная!G823</f>
        <v>492</v>
      </c>
      <c r="F591" s="19" t="n">
        <f aca="false">Функциональная!H823</f>
        <v>0</v>
      </c>
    </row>
    <row r="592" customFormat="false" ht="30" hidden="false" customHeight="false" outlineLevel="0" collapsed="false">
      <c r="A592" s="22" t="s">
        <v>732</v>
      </c>
      <c r="B592" s="21" t="s">
        <v>733</v>
      </c>
      <c r="C592" s="24"/>
      <c r="D592" s="19" t="n">
        <f aca="false">D593</f>
        <v>0</v>
      </c>
      <c r="E592" s="19" t="n">
        <f aca="false">E593</f>
        <v>0</v>
      </c>
      <c r="F592" s="19" t="n">
        <f aca="false">F593</f>
        <v>2867</v>
      </c>
    </row>
    <row r="593" customFormat="false" ht="30" hidden="false" customHeight="false" outlineLevel="0" collapsed="false">
      <c r="A593" s="23" t="s">
        <v>30</v>
      </c>
      <c r="B593" s="21" t="s">
        <v>733</v>
      </c>
      <c r="C593" s="18" t="s">
        <v>31</v>
      </c>
      <c r="D593" s="30" t="n">
        <f aca="false">D594</f>
        <v>0</v>
      </c>
      <c r="E593" s="30" t="n">
        <f aca="false">E594</f>
        <v>0</v>
      </c>
      <c r="F593" s="30" t="n">
        <f aca="false">F594</f>
        <v>2867</v>
      </c>
    </row>
    <row r="594" customFormat="false" ht="30" hidden="false" customHeight="false" outlineLevel="0" collapsed="false">
      <c r="A594" s="23" t="s">
        <v>32</v>
      </c>
      <c r="B594" s="21" t="s">
        <v>733</v>
      </c>
      <c r="C594" s="18" t="s">
        <v>33</v>
      </c>
      <c r="D594" s="30" t="n">
        <f aca="false">Функциональная!F826</f>
        <v>0</v>
      </c>
      <c r="E594" s="30" t="n">
        <f aca="false">Функциональная!G826</f>
        <v>0</v>
      </c>
      <c r="F594" s="30" t="n">
        <f aca="false">Функциональная!H826</f>
        <v>2867</v>
      </c>
    </row>
    <row r="595" customFormat="false" ht="45" hidden="false" customHeight="false" outlineLevel="0" collapsed="false">
      <c r="A595" s="22" t="s">
        <v>734</v>
      </c>
      <c r="B595" s="21" t="s">
        <v>735</v>
      </c>
      <c r="C595" s="24"/>
      <c r="D595" s="19" t="n">
        <f aca="false">D596</f>
        <v>0</v>
      </c>
      <c r="E595" s="19" t="n">
        <f aca="false">E596</f>
        <v>15139</v>
      </c>
      <c r="F595" s="19" t="n">
        <f aca="false">F596</f>
        <v>0</v>
      </c>
    </row>
    <row r="596" customFormat="false" ht="30" hidden="false" customHeight="false" outlineLevel="0" collapsed="false">
      <c r="A596" s="23" t="s">
        <v>30</v>
      </c>
      <c r="B596" s="21" t="s">
        <v>735</v>
      </c>
      <c r="C596" s="18" t="s">
        <v>31</v>
      </c>
      <c r="D596" s="19" t="n">
        <f aca="false">D597</f>
        <v>0</v>
      </c>
      <c r="E596" s="19" t="n">
        <f aca="false">E597</f>
        <v>15139</v>
      </c>
      <c r="F596" s="19" t="n">
        <f aca="false">F597</f>
        <v>0</v>
      </c>
    </row>
    <row r="597" customFormat="false" ht="30" hidden="false" customHeight="false" outlineLevel="0" collapsed="false">
      <c r="A597" s="23" t="s">
        <v>32</v>
      </c>
      <c r="B597" s="21" t="s">
        <v>735</v>
      </c>
      <c r="C597" s="18" t="s">
        <v>33</v>
      </c>
      <c r="D597" s="19" t="n">
        <f aca="false">Функциональная!F829</f>
        <v>0</v>
      </c>
      <c r="E597" s="19" t="n">
        <f aca="false">Функциональная!G829</f>
        <v>15139</v>
      </c>
      <c r="F597" s="19" t="n">
        <f aca="false">Функциональная!H829</f>
        <v>0</v>
      </c>
    </row>
    <row r="598" customFormat="false" ht="90" hidden="false" customHeight="false" outlineLevel="0" collapsed="false">
      <c r="A598" s="23" t="s">
        <v>736</v>
      </c>
      <c r="B598" s="21" t="s">
        <v>737</v>
      </c>
      <c r="C598" s="24"/>
      <c r="D598" s="19" t="n">
        <f aca="false">D599</f>
        <v>75</v>
      </c>
      <c r="E598" s="19" t="n">
        <f aca="false">E599</f>
        <v>0</v>
      </c>
      <c r="F598" s="19" t="n">
        <f aca="false">F599</f>
        <v>0</v>
      </c>
    </row>
    <row r="599" customFormat="false" ht="30" hidden="false" customHeight="false" outlineLevel="0" collapsed="false">
      <c r="A599" s="23" t="s">
        <v>119</v>
      </c>
      <c r="B599" s="21" t="s">
        <v>737</v>
      </c>
      <c r="C599" s="24" t="n">
        <v>600</v>
      </c>
      <c r="D599" s="19" t="n">
        <f aca="false">D600</f>
        <v>75</v>
      </c>
      <c r="E599" s="19" t="n">
        <f aca="false">E600</f>
        <v>0</v>
      </c>
      <c r="F599" s="19" t="n">
        <f aca="false">F600</f>
        <v>0</v>
      </c>
    </row>
    <row r="600" customFormat="false" ht="15" hidden="false" customHeight="false" outlineLevel="0" collapsed="false">
      <c r="A600" s="23" t="s">
        <v>121</v>
      </c>
      <c r="B600" s="21" t="s">
        <v>737</v>
      </c>
      <c r="C600" s="24" t="n">
        <v>610</v>
      </c>
      <c r="D600" s="19" t="n">
        <f aca="false">Функциональная!F832</f>
        <v>75</v>
      </c>
      <c r="E600" s="19" t="n">
        <f aca="false">Функциональная!G832</f>
        <v>0</v>
      </c>
      <c r="F600" s="19" t="n">
        <f aca="false">Функциональная!H832</f>
        <v>0</v>
      </c>
    </row>
    <row r="601" customFormat="false" ht="15.6" hidden="false" customHeight="false" outlineLevel="0" collapsed="false">
      <c r="A601" s="63" t="s">
        <v>343</v>
      </c>
      <c r="B601" s="64" t="s">
        <v>344</v>
      </c>
      <c r="C601" s="62"/>
      <c r="D601" s="66" t="n">
        <f aca="false">D602+D607</f>
        <v>478</v>
      </c>
      <c r="E601" s="66" t="n">
        <f aca="false">E602+E607</f>
        <v>878</v>
      </c>
      <c r="F601" s="66" t="n">
        <f aca="false">F602+F607</f>
        <v>478</v>
      </c>
    </row>
    <row r="602" customFormat="false" ht="30" hidden="false" customHeight="false" outlineLevel="0" collapsed="false">
      <c r="A602" s="20" t="s">
        <v>345</v>
      </c>
      <c r="B602" s="21" t="s">
        <v>346</v>
      </c>
      <c r="C602" s="24"/>
      <c r="D602" s="19" t="n">
        <f aca="false">D603</f>
        <v>0</v>
      </c>
      <c r="E602" s="19" t="n">
        <f aca="false">E603</f>
        <v>400</v>
      </c>
      <c r="F602" s="19" t="n">
        <f aca="false">F603</f>
        <v>0</v>
      </c>
    </row>
    <row r="603" customFormat="false" ht="30" hidden="false" customHeight="false" outlineLevel="0" collapsed="false">
      <c r="A603" s="20" t="s">
        <v>347</v>
      </c>
      <c r="B603" s="21" t="s">
        <v>348</v>
      </c>
      <c r="C603" s="24"/>
      <c r="D603" s="19" t="n">
        <f aca="false">D604</f>
        <v>0</v>
      </c>
      <c r="E603" s="19" t="n">
        <f aca="false">E604</f>
        <v>400</v>
      </c>
      <c r="F603" s="19" t="n">
        <f aca="false">F604</f>
        <v>0</v>
      </c>
    </row>
    <row r="604" customFormat="false" ht="60" hidden="false" customHeight="false" outlineLevel="0" collapsed="false">
      <c r="A604" s="29" t="s">
        <v>349</v>
      </c>
      <c r="B604" s="21" t="s">
        <v>350</v>
      </c>
      <c r="C604" s="24"/>
      <c r="D604" s="19" t="n">
        <f aca="false">D605</f>
        <v>0</v>
      </c>
      <c r="E604" s="19" t="n">
        <f aca="false">E605</f>
        <v>400</v>
      </c>
      <c r="F604" s="19" t="n">
        <f aca="false">F605</f>
        <v>0</v>
      </c>
    </row>
    <row r="605" customFormat="false" ht="30" hidden="false" customHeight="false" outlineLevel="0" collapsed="false">
      <c r="A605" s="23" t="s">
        <v>30</v>
      </c>
      <c r="B605" s="21" t="s">
        <v>350</v>
      </c>
      <c r="C605" s="18" t="n">
        <v>200</v>
      </c>
      <c r="D605" s="19" t="n">
        <f aca="false">D606</f>
        <v>0</v>
      </c>
      <c r="E605" s="19" t="n">
        <f aca="false">E606</f>
        <v>400</v>
      </c>
      <c r="F605" s="19" t="n">
        <f aca="false">F606</f>
        <v>0</v>
      </c>
    </row>
    <row r="606" customFormat="false" ht="30" hidden="false" customHeight="false" outlineLevel="0" collapsed="false">
      <c r="A606" s="23" t="s">
        <v>32</v>
      </c>
      <c r="B606" s="21" t="s">
        <v>350</v>
      </c>
      <c r="C606" s="18" t="n">
        <v>240</v>
      </c>
      <c r="D606" s="19" t="n">
        <f aca="false">Функциональная!F400</f>
        <v>0</v>
      </c>
      <c r="E606" s="19" t="n">
        <f aca="false">Функциональная!G400</f>
        <v>400</v>
      </c>
      <c r="F606" s="19" t="n">
        <f aca="false">Функциональная!H400</f>
        <v>0</v>
      </c>
    </row>
    <row r="607" customFormat="false" ht="30" hidden="false" customHeight="false" outlineLevel="0" collapsed="false">
      <c r="A607" s="20" t="s">
        <v>351</v>
      </c>
      <c r="B607" s="21" t="s">
        <v>352</v>
      </c>
      <c r="C607" s="18"/>
      <c r="D607" s="19" t="n">
        <f aca="false">D608</f>
        <v>478</v>
      </c>
      <c r="E607" s="19" t="n">
        <f aca="false">E608</f>
        <v>478</v>
      </c>
      <c r="F607" s="19" t="n">
        <f aca="false">F608</f>
        <v>478</v>
      </c>
    </row>
    <row r="608" customFormat="false" ht="60" hidden="false" customHeight="false" outlineLevel="0" collapsed="false">
      <c r="A608" s="20" t="s">
        <v>353</v>
      </c>
      <c r="B608" s="21" t="s">
        <v>354</v>
      </c>
      <c r="C608" s="18"/>
      <c r="D608" s="19" t="n">
        <f aca="false">D609</f>
        <v>478</v>
      </c>
      <c r="E608" s="19" t="n">
        <f aca="false">E609</f>
        <v>478</v>
      </c>
      <c r="F608" s="19" t="n">
        <f aca="false">F609</f>
        <v>478</v>
      </c>
    </row>
    <row r="609" customFormat="false" ht="99.6" hidden="false" customHeight="true" outlineLevel="0" collapsed="false">
      <c r="A609" s="22" t="s">
        <v>355</v>
      </c>
      <c r="B609" s="21" t="s">
        <v>356</v>
      </c>
      <c r="C609" s="18"/>
      <c r="D609" s="19" t="n">
        <f aca="false">D610+D612</f>
        <v>478</v>
      </c>
      <c r="E609" s="19" t="n">
        <f aca="false">E610+E612</f>
        <v>478</v>
      </c>
      <c r="F609" s="19" t="n">
        <f aca="false">F610+F612</f>
        <v>478</v>
      </c>
    </row>
    <row r="610" customFormat="false" ht="60" hidden="false" customHeight="false" outlineLevel="0" collapsed="false">
      <c r="A610" s="23" t="s">
        <v>22</v>
      </c>
      <c r="B610" s="21" t="s">
        <v>356</v>
      </c>
      <c r="C610" s="18" t="n">
        <v>100</v>
      </c>
      <c r="D610" s="19" t="n">
        <f aca="false">D611</f>
        <v>376.6</v>
      </c>
      <c r="E610" s="19" t="n">
        <f aca="false">E611</f>
        <v>376.6</v>
      </c>
      <c r="F610" s="19" t="n">
        <f aca="false">F611</f>
        <v>376.6</v>
      </c>
    </row>
    <row r="611" customFormat="false" ht="30" hidden="false" customHeight="false" outlineLevel="0" collapsed="false">
      <c r="A611" s="23" t="s">
        <v>24</v>
      </c>
      <c r="B611" s="21" t="s">
        <v>356</v>
      </c>
      <c r="C611" s="18" t="n">
        <v>120</v>
      </c>
      <c r="D611" s="19" t="n">
        <f aca="false">Функциональная!F405</f>
        <v>376.6</v>
      </c>
      <c r="E611" s="19" t="n">
        <f aca="false">Функциональная!G405</f>
        <v>376.6</v>
      </c>
      <c r="F611" s="19" t="n">
        <f aca="false">Функциональная!H405</f>
        <v>376.6</v>
      </c>
    </row>
    <row r="612" customFormat="false" ht="30" hidden="false" customHeight="false" outlineLevel="0" collapsed="false">
      <c r="A612" s="23" t="s">
        <v>30</v>
      </c>
      <c r="B612" s="21" t="s">
        <v>356</v>
      </c>
      <c r="C612" s="18" t="n">
        <v>200</v>
      </c>
      <c r="D612" s="19" t="n">
        <f aca="false">D613</f>
        <v>101.4</v>
      </c>
      <c r="E612" s="19" t="n">
        <f aca="false">E613</f>
        <v>101.4</v>
      </c>
      <c r="F612" s="19" t="n">
        <f aca="false">F613</f>
        <v>101.4</v>
      </c>
    </row>
    <row r="613" customFormat="false" ht="30" hidden="false" customHeight="false" outlineLevel="0" collapsed="false">
      <c r="A613" s="23" t="s">
        <v>32</v>
      </c>
      <c r="B613" s="21" t="s">
        <v>356</v>
      </c>
      <c r="C613" s="18" t="n">
        <v>240</v>
      </c>
      <c r="D613" s="19" t="n">
        <f aca="false">Функциональная!F407</f>
        <v>101.4</v>
      </c>
      <c r="E613" s="19" t="n">
        <f aca="false">Функциональная!G407</f>
        <v>101.4</v>
      </c>
      <c r="F613" s="19" t="n">
        <f aca="false">Функциональная!H407</f>
        <v>101.4</v>
      </c>
    </row>
    <row r="614" customFormat="false" ht="31.2" hidden="false" customHeight="false" outlineLevel="0" collapsed="false">
      <c r="A614" s="63" t="s">
        <v>276</v>
      </c>
      <c r="B614" s="64" t="s">
        <v>277</v>
      </c>
      <c r="C614" s="62"/>
      <c r="D614" s="66" t="n">
        <f aca="false">D615+D666+D686</f>
        <v>299142.8</v>
      </c>
      <c r="E614" s="66" t="n">
        <f aca="false">E615+E666+E686</f>
        <v>204334.2</v>
      </c>
      <c r="F614" s="66" t="n">
        <f aca="false">F615+F666+F686</f>
        <v>173196.2</v>
      </c>
    </row>
    <row r="615" customFormat="false" ht="15" hidden="false" customHeight="false" outlineLevel="0" collapsed="false">
      <c r="A615" s="20" t="s">
        <v>278</v>
      </c>
      <c r="B615" s="21" t="s">
        <v>279</v>
      </c>
      <c r="C615" s="24"/>
      <c r="D615" s="19" t="n">
        <f aca="false">D616+D650</f>
        <v>199629.7</v>
      </c>
      <c r="E615" s="19" t="n">
        <f aca="false">E616+E650</f>
        <v>121678.7</v>
      </c>
      <c r="F615" s="19" t="n">
        <f aca="false">F616+F650</f>
        <v>83870.1</v>
      </c>
    </row>
    <row r="616" customFormat="false" ht="30" hidden="false" customHeight="false" outlineLevel="0" collapsed="false">
      <c r="A616" s="29" t="s">
        <v>280</v>
      </c>
      <c r="B616" s="21" t="s">
        <v>281</v>
      </c>
      <c r="C616" s="24"/>
      <c r="D616" s="19" t="n">
        <f aca="false">D617+D620+D629+D626+D632+D641+D644+D638+D635+D623+D647</f>
        <v>47734</v>
      </c>
      <c r="E616" s="19" t="n">
        <f aca="false">E617+E620+E629+E626+E632+E641+E644+E638+E635+E623+E647</f>
        <v>1474.8</v>
      </c>
      <c r="F616" s="19" t="n">
        <f aca="false">F617+F620+F629+F626+F632+F641+F644+F638+F635+F623+F647</f>
        <v>1969.9</v>
      </c>
    </row>
    <row r="617" customFormat="false" ht="15" hidden="false" customHeight="false" outlineLevel="0" collapsed="false">
      <c r="A617" s="29" t="s">
        <v>417</v>
      </c>
      <c r="B617" s="21" t="s">
        <v>418</v>
      </c>
      <c r="C617" s="24"/>
      <c r="D617" s="19" t="n">
        <f aca="false">D618</f>
        <v>500</v>
      </c>
      <c r="E617" s="19" t="n">
        <f aca="false">E618</f>
        <v>0</v>
      </c>
      <c r="F617" s="19" t="n">
        <f aca="false">F618</f>
        <v>500</v>
      </c>
    </row>
    <row r="618" customFormat="false" ht="30" hidden="false" customHeight="false" outlineLevel="0" collapsed="false">
      <c r="A618" s="23" t="s">
        <v>119</v>
      </c>
      <c r="B618" s="21" t="s">
        <v>418</v>
      </c>
      <c r="C618" s="18" t="s">
        <v>120</v>
      </c>
      <c r="D618" s="19" t="n">
        <f aca="false">D619</f>
        <v>500</v>
      </c>
      <c r="E618" s="19" t="n">
        <f aca="false">E619</f>
        <v>0</v>
      </c>
      <c r="F618" s="19" t="n">
        <f aca="false">F619</f>
        <v>500</v>
      </c>
    </row>
    <row r="619" customFormat="false" ht="15" hidden="false" customHeight="false" outlineLevel="0" collapsed="false">
      <c r="A619" s="23" t="s">
        <v>121</v>
      </c>
      <c r="B619" s="21" t="s">
        <v>418</v>
      </c>
      <c r="C619" s="18" t="s">
        <v>122</v>
      </c>
      <c r="D619" s="19" t="n">
        <f aca="false">Функциональная!F494</f>
        <v>500</v>
      </c>
      <c r="E619" s="19" t="n">
        <f aca="false">Функциональная!G494</f>
        <v>0</v>
      </c>
      <c r="F619" s="19" t="n">
        <f aca="false">Функциональная!H494</f>
        <v>500</v>
      </c>
    </row>
    <row r="620" customFormat="false" ht="15" hidden="false" customHeight="false" outlineLevel="0" collapsed="false">
      <c r="A620" s="23" t="s">
        <v>419</v>
      </c>
      <c r="B620" s="21" t="s">
        <v>420</v>
      </c>
      <c r="C620" s="18"/>
      <c r="D620" s="19" t="n">
        <f aca="false">D621</f>
        <v>0</v>
      </c>
      <c r="E620" s="19" t="n">
        <f aca="false">E621</f>
        <v>800</v>
      </c>
      <c r="F620" s="19" t="n">
        <f aca="false">F621</f>
        <v>800</v>
      </c>
    </row>
    <row r="621" customFormat="false" ht="30" hidden="false" customHeight="false" outlineLevel="0" collapsed="false">
      <c r="A621" s="23" t="s">
        <v>119</v>
      </c>
      <c r="B621" s="21" t="s">
        <v>420</v>
      </c>
      <c r="C621" s="18" t="s">
        <v>120</v>
      </c>
      <c r="D621" s="19" t="n">
        <f aca="false">D622</f>
        <v>0</v>
      </c>
      <c r="E621" s="19" t="n">
        <f aca="false">E622</f>
        <v>800</v>
      </c>
      <c r="F621" s="19" t="n">
        <f aca="false">F622</f>
        <v>800</v>
      </c>
    </row>
    <row r="622" customFormat="false" ht="15" hidden="false" customHeight="false" outlineLevel="0" collapsed="false">
      <c r="A622" s="23" t="s">
        <v>121</v>
      </c>
      <c r="B622" s="21" t="s">
        <v>420</v>
      </c>
      <c r="C622" s="18" t="s">
        <v>122</v>
      </c>
      <c r="D622" s="19" t="n">
        <f aca="false">Функциональная!F497</f>
        <v>0</v>
      </c>
      <c r="E622" s="19" t="n">
        <f aca="false">Функциональная!G497</f>
        <v>800</v>
      </c>
      <c r="F622" s="19" t="n">
        <f aca="false">Функциональная!H497</f>
        <v>800</v>
      </c>
    </row>
    <row r="623" customFormat="false" ht="15" hidden="false" customHeight="false" outlineLevel="0" collapsed="false">
      <c r="A623" s="23" t="s">
        <v>421</v>
      </c>
      <c r="B623" s="21" t="s">
        <v>422</v>
      </c>
      <c r="C623" s="18"/>
      <c r="D623" s="19" t="n">
        <f aca="false">D624</f>
        <v>13800</v>
      </c>
      <c r="E623" s="19" t="n">
        <f aca="false">E624</f>
        <v>0</v>
      </c>
      <c r="F623" s="19" t="n">
        <f aca="false">F624</f>
        <v>0</v>
      </c>
    </row>
    <row r="624" customFormat="false" ht="30" hidden="false" customHeight="false" outlineLevel="0" collapsed="false">
      <c r="A624" s="23" t="s">
        <v>119</v>
      </c>
      <c r="B624" s="21" t="s">
        <v>422</v>
      </c>
      <c r="C624" s="18" t="s">
        <v>120</v>
      </c>
      <c r="D624" s="19" t="n">
        <f aca="false">D625</f>
        <v>13800</v>
      </c>
      <c r="E624" s="19" t="n">
        <f aca="false">E625</f>
        <v>0</v>
      </c>
      <c r="F624" s="19" t="n">
        <f aca="false">F625</f>
        <v>0</v>
      </c>
    </row>
    <row r="625" customFormat="false" ht="15" hidden="false" customHeight="false" outlineLevel="0" collapsed="false">
      <c r="A625" s="23" t="s">
        <v>121</v>
      </c>
      <c r="B625" s="21" t="s">
        <v>422</v>
      </c>
      <c r="C625" s="18" t="s">
        <v>122</v>
      </c>
      <c r="D625" s="19" t="n">
        <f aca="false">Функциональная!F500</f>
        <v>13800</v>
      </c>
      <c r="E625" s="19" t="n">
        <f aca="false">Функциональная!G500</f>
        <v>0</v>
      </c>
      <c r="F625" s="19" t="n">
        <f aca="false">Функциональная!H500</f>
        <v>0</v>
      </c>
    </row>
    <row r="626" customFormat="false" ht="30" hidden="false" customHeight="false" outlineLevel="0" collapsed="false">
      <c r="A626" s="23" t="s">
        <v>282</v>
      </c>
      <c r="B626" s="21" t="s">
        <v>283</v>
      </c>
      <c r="C626" s="18"/>
      <c r="D626" s="19" t="n">
        <f aca="false">D627</f>
        <v>1745.6</v>
      </c>
      <c r="E626" s="19" t="n">
        <f aca="false">E627</f>
        <v>86.3</v>
      </c>
      <c r="F626" s="19" t="n">
        <f aca="false">F627</f>
        <v>86.3</v>
      </c>
    </row>
    <row r="627" customFormat="false" ht="30" hidden="false" customHeight="false" outlineLevel="0" collapsed="false">
      <c r="A627" s="23" t="s">
        <v>119</v>
      </c>
      <c r="B627" s="21" t="s">
        <v>283</v>
      </c>
      <c r="C627" s="18" t="s">
        <v>120</v>
      </c>
      <c r="D627" s="19" t="n">
        <f aca="false">D628</f>
        <v>1745.6</v>
      </c>
      <c r="E627" s="19" t="n">
        <f aca="false">E628</f>
        <v>86.3</v>
      </c>
      <c r="F627" s="19" t="n">
        <f aca="false">F628</f>
        <v>86.3</v>
      </c>
    </row>
    <row r="628" customFormat="false" ht="15" hidden="false" customHeight="false" outlineLevel="0" collapsed="false">
      <c r="A628" s="23" t="s">
        <v>121</v>
      </c>
      <c r="B628" s="21" t="s">
        <v>283</v>
      </c>
      <c r="C628" s="18" t="s">
        <v>122</v>
      </c>
      <c r="D628" s="19" t="n">
        <f aca="false">Функциональная!F321</f>
        <v>1745.6</v>
      </c>
      <c r="E628" s="19" t="n">
        <f aca="false">Функциональная!G321</f>
        <v>86.3</v>
      </c>
      <c r="F628" s="19" t="n">
        <f aca="false">Функциональная!H321</f>
        <v>86.3</v>
      </c>
    </row>
    <row r="629" customFormat="false" ht="15" hidden="false" customHeight="false" outlineLevel="0" collapsed="false">
      <c r="A629" s="23" t="s">
        <v>286</v>
      </c>
      <c r="B629" s="21" t="s">
        <v>287</v>
      </c>
      <c r="C629" s="18"/>
      <c r="D629" s="19" t="n">
        <f aca="false">D630</f>
        <v>2435.9</v>
      </c>
      <c r="E629" s="19" t="n">
        <f aca="false">E630</f>
        <v>588.5</v>
      </c>
      <c r="F629" s="19" t="n">
        <f aca="false">F630</f>
        <v>583.6</v>
      </c>
    </row>
    <row r="630" customFormat="false" ht="30" hidden="false" customHeight="false" outlineLevel="0" collapsed="false">
      <c r="A630" s="23" t="s">
        <v>119</v>
      </c>
      <c r="B630" s="21" t="s">
        <v>287</v>
      </c>
      <c r="C630" s="18" t="s">
        <v>120</v>
      </c>
      <c r="D630" s="19" t="n">
        <f aca="false">D631</f>
        <v>2435.9</v>
      </c>
      <c r="E630" s="19" t="n">
        <f aca="false">E631</f>
        <v>588.5</v>
      </c>
      <c r="F630" s="19" t="n">
        <f aca="false">F631</f>
        <v>583.6</v>
      </c>
    </row>
    <row r="631" customFormat="false" ht="15" hidden="false" customHeight="false" outlineLevel="0" collapsed="false">
      <c r="A631" s="23" t="s">
        <v>121</v>
      </c>
      <c r="B631" s="21" t="s">
        <v>287</v>
      </c>
      <c r="C631" s="18" t="s">
        <v>122</v>
      </c>
      <c r="D631" s="19" t="n">
        <f aca="false">Функциональная!F327</f>
        <v>2435.9</v>
      </c>
      <c r="E631" s="19" t="n">
        <f aca="false">Функциональная!G327</f>
        <v>588.5</v>
      </c>
      <c r="F631" s="19" t="n">
        <f aca="false">Функциональная!H327</f>
        <v>583.6</v>
      </c>
    </row>
    <row r="632" customFormat="false" ht="45" hidden="false" customHeight="false" outlineLevel="0" collapsed="false">
      <c r="A632" s="23" t="s">
        <v>423</v>
      </c>
      <c r="B632" s="21" t="s">
        <v>424</v>
      </c>
      <c r="C632" s="18"/>
      <c r="D632" s="19" t="n">
        <f aca="false">D633</f>
        <v>12029.7</v>
      </c>
      <c r="E632" s="19" t="n">
        <f aca="false">E633</f>
        <v>0</v>
      </c>
      <c r="F632" s="19" t="n">
        <f aca="false">F633</f>
        <v>0</v>
      </c>
    </row>
    <row r="633" customFormat="false" ht="30" hidden="false" customHeight="false" outlineLevel="0" collapsed="false">
      <c r="A633" s="23" t="s">
        <v>119</v>
      </c>
      <c r="B633" s="21" t="s">
        <v>424</v>
      </c>
      <c r="C633" s="18" t="s">
        <v>120</v>
      </c>
      <c r="D633" s="19" t="n">
        <f aca="false">D634</f>
        <v>12029.7</v>
      </c>
      <c r="E633" s="19" t="n">
        <f aca="false">E634</f>
        <v>0</v>
      </c>
      <c r="F633" s="19" t="n">
        <f aca="false">F634</f>
        <v>0</v>
      </c>
    </row>
    <row r="634" customFormat="false" ht="15" hidden="false" customHeight="false" outlineLevel="0" collapsed="false">
      <c r="A634" s="23" t="s">
        <v>121</v>
      </c>
      <c r="B634" s="21" t="s">
        <v>424</v>
      </c>
      <c r="C634" s="18" t="s">
        <v>122</v>
      </c>
      <c r="D634" s="19" t="n">
        <f aca="false">Функциональная!F503</f>
        <v>12029.7</v>
      </c>
      <c r="E634" s="19" t="n">
        <f aca="false">Функциональная!G503</f>
        <v>0</v>
      </c>
      <c r="F634" s="19" t="n">
        <f aca="false">Функциональная!H503</f>
        <v>0</v>
      </c>
    </row>
    <row r="635" customFormat="false" ht="15" hidden="false" customHeight="false" outlineLevel="0" collapsed="false">
      <c r="A635" s="23" t="s">
        <v>402</v>
      </c>
      <c r="B635" s="21" t="s">
        <v>403</v>
      </c>
      <c r="C635" s="18"/>
      <c r="D635" s="19" t="n">
        <f aca="false">D636</f>
        <v>1000</v>
      </c>
      <c r="E635" s="19" t="n">
        <f aca="false">E636</f>
        <v>0</v>
      </c>
      <c r="F635" s="19" t="n">
        <f aca="false">F636</f>
        <v>0</v>
      </c>
    </row>
    <row r="636" customFormat="false" ht="30" hidden="false" customHeight="false" outlineLevel="0" collapsed="false">
      <c r="A636" s="23" t="s">
        <v>119</v>
      </c>
      <c r="B636" s="21" t="s">
        <v>403</v>
      </c>
      <c r="C636" s="18" t="s">
        <v>120</v>
      </c>
      <c r="D636" s="19" t="n">
        <f aca="false">D637</f>
        <v>1000</v>
      </c>
      <c r="E636" s="19" t="n">
        <f aca="false">E637</f>
        <v>0</v>
      </c>
      <c r="F636" s="19" t="n">
        <f aca="false">F637</f>
        <v>0</v>
      </c>
    </row>
    <row r="637" customFormat="false" ht="15" hidden="false" customHeight="false" outlineLevel="0" collapsed="false">
      <c r="A637" s="23" t="s">
        <v>121</v>
      </c>
      <c r="B637" s="21" t="s">
        <v>403</v>
      </c>
      <c r="C637" s="18" t="s">
        <v>122</v>
      </c>
      <c r="D637" s="19" t="n">
        <f aca="false">Функциональная!F462</f>
        <v>1000</v>
      </c>
      <c r="E637" s="19" t="n">
        <f aca="false">Функциональная!G462</f>
        <v>0</v>
      </c>
      <c r="F637" s="19" t="n">
        <f aca="false">Функциональная!H462</f>
        <v>0</v>
      </c>
    </row>
    <row r="638" customFormat="false" ht="30" hidden="false" customHeight="false" outlineLevel="0" collapsed="false">
      <c r="A638" s="23" t="s">
        <v>425</v>
      </c>
      <c r="B638" s="21" t="s">
        <v>426</v>
      </c>
      <c r="C638" s="18"/>
      <c r="D638" s="19" t="n">
        <f aca="false">D639</f>
        <v>483.5</v>
      </c>
      <c r="E638" s="19" t="n">
        <f aca="false">E639</f>
        <v>0</v>
      </c>
      <c r="F638" s="19" t="n">
        <f aca="false">F639</f>
        <v>0</v>
      </c>
    </row>
    <row r="639" customFormat="false" ht="30" hidden="false" customHeight="false" outlineLevel="0" collapsed="false">
      <c r="A639" s="23" t="s">
        <v>119</v>
      </c>
      <c r="B639" s="21" t="s">
        <v>426</v>
      </c>
      <c r="C639" s="18" t="s">
        <v>120</v>
      </c>
      <c r="D639" s="19" t="n">
        <f aca="false">D640</f>
        <v>483.5</v>
      </c>
      <c r="E639" s="19" t="n">
        <f aca="false">E640</f>
        <v>0</v>
      </c>
      <c r="F639" s="19" t="n">
        <f aca="false">F640</f>
        <v>0</v>
      </c>
    </row>
    <row r="640" customFormat="false" ht="15" hidden="false" customHeight="false" outlineLevel="0" collapsed="false">
      <c r="A640" s="23" t="s">
        <v>121</v>
      </c>
      <c r="B640" s="21" t="s">
        <v>426</v>
      </c>
      <c r="C640" s="18" t="s">
        <v>122</v>
      </c>
      <c r="D640" s="19" t="n">
        <f aca="false">Функциональная!F506</f>
        <v>483.5</v>
      </c>
      <c r="E640" s="19" t="n">
        <f aca="false">Функциональная!G506</f>
        <v>0</v>
      </c>
      <c r="F640" s="19" t="n">
        <f aca="false">Функциональная!H506</f>
        <v>0</v>
      </c>
    </row>
    <row r="641" customFormat="false" ht="15" hidden="false" customHeight="false" outlineLevel="0" collapsed="false">
      <c r="A641" s="29" t="s">
        <v>404</v>
      </c>
      <c r="B641" s="26" t="s">
        <v>405</v>
      </c>
      <c r="C641" s="18"/>
      <c r="D641" s="19" t="n">
        <f aca="false">D642</f>
        <v>2273.7</v>
      </c>
      <c r="E641" s="19" t="n">
        <f aca="false">E642</f>
        <v>0</v>
      </c>
      <c r="F641" s="19" t="n">
        <f aca="false">F642</f>
        <v>0</v>
      </c>
    </row>
    <row r="642" customFormat="false" ht="30" hidden="false" customHeight="false" outlineLevel="0" collapsed="false">
      <c r="A642" s="23" t="s">
        <v>119</v>
      </c>
      <c r="B642" s="26" t="s">
        <v>405</v>
      </c>
      <c r="C642" s="18" t="s">
        <v>120</v>
      </c>
      <c r="D642" s="19" t="n">
        <f aca="false">D643</f>
        <v>2273.7</v>
      </c>
      <c r="E642" s="19" t="n">
        <f aca="false">E643</f>
        <v>0</v>
      </c>
      <c r="F642" s="19" t="n">
        <f aca="false">F643</f>
        <v>0</v>
      </c>
    </row>
    <row r="643" customFormat="false" ht="15" hidden="false" customHeight="false" outlineLevel="0" collapsed="false">
      <c r="A643" s="23" t="s">
        <v>121</v>
      </c>
      <c r="B643" s="26" t="s">
        <v>405</v>
      </c>
      <c r="C643" s="18" t="s">
        <v>122</v>
      </c>
      <c r="D643" s="19" t="n">
        <f aca="false">Функциональная!F465</f>
        <v>2273.7</v>
      </c>
      <c r="E643" s="19" t="n">
        <f aca="false">Функциональная!G465</f>
        <v>0</v>
      </c>
      <c r="F643" s="19" t="n">
        <f aca="false">Функциональная!H465</f>
        <v>0</v>
      </c>
    </row>
    <row r="644" customFormat="false" ht="15" hidden="false" customHeight="false" outlineLevel="0" collapsed="false">
      <c r="A644" s="23" t="s">
        <v>284</v>
      </c>
      <c r="B644" s="21" t="s">
        <v>285</v>
      </c>
      <c r="C644" s="18"/>
      <c r="D644" s="19" t="n">
        <f aca="false">D645</f>
        <v>11065.6</v>
      </c>
      <c r="E644" s="19" t="n">
        <f aca="false">E645</f>
        <v>0</v>
      </c>
      <c r="F644" s="19" t="n">
        <f aca="false">F645</f>
        <v>0</v>
      </c>
    </row>
    <row r="645" customFormat="false" ht="30" hidden="false" customHeight="false" outlineLevel="0" collapsed="false">
      <c r="A645" s="23" t="s">
        <v>119</v>
      </c>
      <c r="B645" s="21" t="s">
        <v>285</v>
      </c>
      <c r="C645" s="18" t="s">
        <v>120</v>
      </c>
      <c r="D645" s="19" t="n">
        <f aca="false">D646</f>
        <v>11065.6</v>
      </c>
      <c r="E645" s="19" t="n">
        <f aca="false">E646</f>
        <v>0</v>
      </c>
      <c r="F645" s="19" t="n">
        <f aca="false">F646</f>
        <v>0</v>
      </c>
    </row>
    <row r="646" customFormat="false" ht="15" hidden="false" customHeight="false" outlineLevel="0" collapsed="false">
      <c r="A646" s="23" t="s">
        <v>121</v>
      </c>
      <c r="B646" s="21" t="s">
        <v>285</v>
      </c>
      <c r="C646" s="18" t="s">
        <v>122</v>
      </c>
      <c r="D646" s="19" t="n">
        <f aca="false">Функциональная!F509+Функциональная!F324</f>
        <v>11065.6</v>
      </c>
      <c r="E646" s="19" t="n">
        <f aca="false">Функциональная!G509+Функциональная!G324</f>
        <v>0</v>
      </c>
      <c r="F646" s="19" t="n">
        <f aca="false">Функциональная!H509+Функциональная!H324</f>
        <v>0</v>
      </c>
    </row>
    <row r="647" customFormat="false" ht="30" hidden="false" customHeight="false" outlineLevel="0" collapsed="false">
      <c r="A647" s="23" t="s">
        <v>427</v>
      </c>
      <c r="B647" s="21" t="s">
        <v>428</v>
      </c>
      <c r="C647" s="18"/>
      <c r="D647" s="19" t="n">
        <f aca="false">D648</f>
        <v>2400</v>
      </c>
      <c r="E647" s="19" t="n">
        <f aca="false">E648</f>
        <v>0</v>
      </c>
      <c r="F647" s="19" t="n">
        <f aca="false">F648</f>
        <v>0</v>
      </c>
    </row>
    <row r="648" customFormat="false" ht="30" hidden="false" customHeight="false" outlineLevel="0" collapsed="false">
      <c r="A648" s="23" t="s">
        <v>119</v>
      </c>
      <c r="B648" s="21" t="s">
        <v>428</v>
      </c>
      <c r="C648" s="18" t="s">
        <v>120</v>
      </c>
      <c r="D648" s="19" t="n">
        <f aca="false">D649</f>
        <v>2400</v>
      </c>
      <c r="E648" s="19" t="n">
        <f aca="false">E649</f>
        <v>0</v>
      </c>
      <c r="F648" s="19" t="n">
        <f aca="false">F649</f>
        <v>0</v>
      </c>
    </row>
    <row r="649" customFormat="false" ht="15" hidden="false" customHeight="false" outlineLevel="0" collapsed="false">
      <c r="A649" s="23" t="s">
        <v>121</v>
      </c>
      <c r="B649" s="21" t="s">
        <v>428</v>
      </c>
      <c r="C649" s="18" t="s">
        <v>122</v>
      </c>
      <c r="D649" s="19" t="n">
        <f aca="false">Функциональная!F512</f>
        <v>2400</v>
      </c>
      <c r="E649" s="19" t="n">
        <f aca="false">Функциональная!G512</f>
        <v>0</v>
      </c>
      <c r="F649" s="19" t="n">
        <f aca="false">Функциональная!H512</f>
        <v>0</v>
      </c>
    </row>
    <row r="650" customFormat="false" ht="15" hidden="false" customHeight="false" outlineLevel="0" collapsed="false">
      <c r="A650" s="29" t="s">
        <v>288</v>
      </c>
      <c r="B650" s="21" t="s">
        <v>289</v>
      </c>
      <c r="C650" s="24"/>
      <c r="D650" s="19" t="n">
        <f aca="false">D657+D651+D660+D663+D654</f>
        <v>151895.7</v>
      </c>
      <c r="E650" s="19" t="n">
        <f aca="false">E657+E651+E660+E663+E654</f>
        <v>120203.9</v>
      </c>
      <c r="F650" s="19" t="n">
        <f aca="false">F657+F651+F660+F663+F654</f>
        <v>81900.2</v>
      </c>
    </row>
    <row r="651" customFormat="false" ht="30" hidden="false" customHeight="false" outlineLevel="0" collapsed="false">
      <c r="A651" s="29" t="s">
        <v>429</v>
      </c>
      <c r="B651" s="21" t="s">
        <v>430</v>
      </c>
      <c r="C651" s="24"/>
      <c r="D651" s="19" t="n">
        <f aca="false">D652</f>
        <v>100900</v>
      </c>
      <c r="E651" s="19" t="n">
        <f aca="false">E652</f>
        <v>0</v>
      </c>
      <c r="F651" s="19" t="n">
        <f aca="false">F652</f>
        <v>79271.4</v>
      </c>
    </row>
    <row r="652" customFormat="false" ht="30" hidden="false" customHeight="false" outlineLevel="0" collapsed="false">
      <c r="A652" s="23" t="s">
        <v>30</v>
      </c>
      <c r="B652" s="21" t="s">
        <v>430</v>
      </c>
      <c r="C652" s="18" t="s">
        <v>31</v>
      </c>
      <c r="D652" s="19" t="n">
        <f aca="false">D653</f>
        <v>100900</v>
      </c>
      <c r="E652" s="19" t="n">
        <f aca="false">E653</f>
        <v>0</v>
      </c>
      <c r="F652" s="19" t="n">
        <f aca="false">F653</f>
        <v>79271.4</v>
      </c>
    </row>
    <row r="653" customFormat="false" ht="30" hidden="false" customHeight="false" outlineLevel="0" collapsed="false">
      <c r="A653" s="23" t="s">
        <v>32</v>
      </c>
      <c r="B653" s="21" t="s">
        <v>430</v>
      </c>
      <c r="C653" s="18" t="s">
        <v>33</v>
      </c>
      <c r="D653" s="19" t="n">
        <f aca="false">Функциональная!F516</f>
        <v>100900</v>
      </c>
      <c r="E653" s="19" t="n">
        <f aca="false">Функциональная!G516</f>
        <v>0</v>
      </c>
      <c r="F653" s="19" t="n">
        <f aca="false">Функциональная!H516</f>
        <v>79271.4</v>
      </c>
    </row>
    <row r="654" customFormat="false" ht="45" hidden="false" customHeight="false" outlineLevel="0" collapsed="false">
      <c r="A654" s="23" t="s">
        <v>431</v>
      </c>
      <c r="B654" s="21" t="s">
        <v>432</v>
      </c>
      <c r="C654" s="18"/>
      <c r="D654" s="19" t="n">
        <f aca="false">D655</f>
        <v>0</v>
      </c>
      <c r="E654" s="19" t="n">
        <f aca="false">E655</f>
        <v>117731.8</v>
      </c>
      <c r="F654" s="19" t="n">
        <f aca="false">F655</f>
        <v>0</v>
      </c>
    </row>
    <row r="655" customFormat="false" ht="30" hidden="false" customHeight="false" outlineLevel="0" collapsed="false">
      <c r="A655" s="23" t="s">
        <v>30</v>
      </c>
      <c r="B655" s="21" t="s">
        <v>432</v>
      </c>
      <c r="C655" s="18" t="s">
        <v>31</v>
      </c>
      <c r="D655" s="19" t="n">
        <f aca="false">D656</f>
        <v>0</v>
      </c>
      <c r="E655" s="19" t="n">
        <f aca="false">E656</f>
        <v>117731.8</v>
      </c>
      <c r="F655" s="19" t="n">
        <f aca="false">F656</f>
        <v>0</v>
      </c>
    </row>
    <row r="656" customFormat="false" ht="30" hidden="false" customHeight="false" outlineLevel="0" collapsed="false">
      <c r="A656" s="23" t="s">
        <v>32</v>
      </c>
      <c r="B656" s="21" t="s">
        <v>432</v>
      </c>
      <c r="C656" s="18" t="s">
        <v>33</v>
      </c>
      <c r="D656" s="19" t="n">
        <f aca="false">Функциональная!F519</f>
        <v>0</v>
      </c>
      <c r="E656" s="19" t="n">
        <f aca="false">Функциональная!G519</f>
        <v>117731.8</v>
      </c>
      <c r="F656" s="19" t="n">
        <f aca="false">Функциональная!H519</f>
        <v>0</v>
      </c>
    </row>
    <row r="657" customFormat="false" ht="30" hidden="false" customHeight="false" outlineLevel="0" collapsed="false">
      <c r="A657" s="23" t="s">
        <v>435</v>
      </c>
      <c r="B657" s="21" t="s">
        <v>436</v>
      </c>
      <c r="C657" s="18"/>
      <c r="D657" s="19" t="n">
        <f aca="false">D658</f>
        <v>9754.9</v>
      </c>
      <c r="E657" s="19" t="n">
        <f aca="false">E658</f>
        <v>0</v>
      </c>
      <c r="F657" s="19" t="n">
        <f aca="false">F658</f>
        <v>0</v>
      </c>
    </row>
    <row r="658" customFormat="false" ht="30" hidden="false" customHeight="false" outlineLevel="0" collapsed="false">
      <c r="A658" s="23" t="s">
        <v>30</v>
      </c>
      <c r="B658" s="21" t="s">
        <v>436</v>
      </c>
      <c r="C658" s="18" t="s">
        <v>31</v>
      </c>
      <c r="D658" s="19" t="n">
        <f aca="false">D659</f>
        <v>9754.9</v>
      </c>
      <c r="E658" s="19" t="n">
        <f aca="false">E659</f>
        <v>0</v>
      </c>
      <c r="F658" s="19" t="n">
        <f aca="false">F659</f>
        <v>0</v>
      </c>
    </row>
    <row r="659" customFormat="false" ht="30" hidden="false" customHeight="false" outlineLevel="0" collapsed="false">
      <c r="A659" s="23" t="s">
        <v>32</v>
      </c>
      <c r="B659" s="21" t="s">
        <v>436</v>
      </c>
      <c r="C659" s="18" t="s">
        <v>33</v>
      </c>
      <c r="D659" s="19" t="n">
        <f aca="false">Функциональная!F525</f>
        <v>9754.9</v>
      </c>
      <c r="E659" s="19" t="n">
        <f aca="false">Функциональная!G525</f>
        <v>0</v>
      </c>
      <c r="F659" s="19" t="n">
        <f aca="false">Функциональная!H525</f>
        <v>0</v>
      </c>
    </row>
    <row r="660" customFormat="false" ht="15" hidden="false" customHeight="false" outlineLevel="0" collapsed="false">
      <c r="A660" s="23" t="s">
        <v>290</v>
      </c>
      <c r="B660" s="21" t="s">
        <v>291</v>
      </c>
      <c r="C660" s="18"/>
      <c r="D660" s="19" t="n">
        <f aca="false">D661</f>
        <v>25887.3</v>
      </c>
      <c r="E660" s="19" t="n">
        <f aca="false">E661</f>
        <v>2460.5</v>
      </c>
      <c r="F660" s="19" t="n">
        <f aca="false">F661</f>
        <v>2440.4</v>
      </c>
    </row>
    <row r="661" customFormat="false" ht="30" hidden="false" customHeight="false" outlineLevel="0" collapsed="false">
      <c r="A661" s="23" t="s">
        <v>119</v>
      </c>
      <c r="B661" s="21" t="s">
        <v>291</v>
      </c>
      <c r="C661" s="18" t="s">
        <v>120</v>
      </c>
      <c r="D661" s="19" t="n">
        <f aca="false">D662</f>
        <v>25887.3</v>
      </c>
      <c r="E661" s="19" t="n">
        <f aca="false">E662</f>
        <v>2460.5</v>
      </c>
      <c r="F661" s="19" t="n">
        <f aca="false">F662</f>
        <v>2440.4</v>
      </c>
    </row>
    <row r="662" customFormat="false" ht="15" hidden="false" customHeight="false" outlineLevel="0" collapsed="false">
      <c r="A662" s="23" t="s">
        <v>121</v>
      </c>
      <c r="B662" s="21" t="s">
        <v>291</v>
      </c>
      <c r="C662" s="18" t="s">
        <v>122</v>
      </c>
      <c r="D662" s="19" t="n">
        <f aca="false">Функциональная!F331</f>
        <v>25887.3</v>
      </c>
      <c r="E662" s="19" t="n">
        <f aca="false">Функциональная!G331</f>
        <v>2460.5</v>
      </c>
      <c r="F662" s="19" t="n">
        <f aca="false">Функциональная!H331</f>
        <v>2440.4</v>
      </c>
    </row>
    <row r="663" customFormat="false" ht="30" hidden="false" customHeight="false" outlineLevel="0" collapsed="false">
      <c r="A663" s="23" t="s">
        <v>433</v>
      </c>
      <c r="B663" s="21" t="s">
        <v>434</v>
      </c>
      <c r="C663" s="18"/>
      <c r="D663" s="19" t="n">
        <f aca="false">D664</f>
        <v>15353.5</v>
      </c>
      <c r="E663" s="19" t="n">
        <f aca="false">E664</f>
        <v>11.6</v>
      </c>
      <c r="F663" s="19" t="n">
        <f aca="false">F664</f>
        <v>188.4</v>
      </c>
    </row>
    <row r="664" customFormat="false" ht="30" hidden="false" customHeight="false" outlineLevel="0" collapsed="false">
      <c r="A664" s="23" t="s">
        <v>119</v>
      </c>
      <c r="B664" s="21" t="s">
        <v>434</v>
      </c>
      <c r="C664" s="18" t="s">
        <v>120</v>
      </c>
      <c r="D664" s="19" t="n">
        <f aca="false">D665</f>
        <v>15353.5</v>
      </c>
      <c r="E664" s="19" t="n">
        <f aca="false">E665</f>
        <v>11.6</v>
      </c>
      <c r="F664" s="19" t="n">
        <f aca="false">F665</f>
        <v>188.4</v>
      </c>
    </row>
    <row r="665" customFormat="false" ht="15" hidden="false" customHeight="false" outlineLevel="0" collapsed="false">
      <c r="A665" s="23" t="s">
        <v>121</v>
      </c>
      <c r="B665" s="21" t="s">
        <v>434</v>
      </c>
      <c r="C665" s="18" t="s">
        <v>122</v>
      </c>
      <c r="D665" s="19" t="n">
        <f aca="false">Функциональная!F522</f>
        <v>15353.5</v>
      </c>
      <c r="E665" s="19" t="n">
        <f aca="false">Функциональная!G522</f>
        <v>11.6</v>
      </c>
      <c r="F665" s="19" t="n">
        <v>188.4</v>
      </c>
    </row>
    <row r="666" customFormat="false" ht="15" hidden="false" customHeight="false" outlineLevel="0" collapsed="false">
      <c r="A666" s="20" t="s">
        <v>292</v>
      </c>
      <c r="B666" s="21" t="s">
        <v>293</v>
      </c>
      <c r="C666" s="24"/>
      <c r="D666" s="19" t="n">
        <f aca="false">D667</f>
        <v>95878.5</v>
      </c>
      <c r="E666" s="19" t="n">
        <f aca="false">E667</f>
        <v>82655.5</v>
      </c>
      <c r="F666" s="19" t="n">
        <f aca="false">F667</f>
        <v>89326.1</v>
      </c>
    </row>
    <row r="667" customFormat="false" ht="30" hidden="false" customHeight="false" outlineLevel="0" collapsed="false">
      <c r="A667" s="29" t="s">
        <v>294</v>
      </c>
      <c r="B667" s="21" t="s">
        <v>295</v>
      </c>
      <c r="C667" s="24"/>
      <c r="D667" s="19" t="n">
        <f aca="false">D668+D671+D677+D680+D683+D674</f>
        <v>95878.5</v>
      </c>
      <c r="E667" s="19" t="n">
        <f aca="false">E668+E671+E677+E680+E683+E674</f>
        <v>82655.5</v>
      </c>
      <c r="F667" s="19" t="n">
        <f aca="false">F668+F671+F677+F680+F683+F674</f>
        <v>89326.1</v>
      </c>
    </row>
    <row r="668" customFormat="false" ht="15" hidden="false" customHeight="false" outlineLevel="0" collapsed="false">
      <c r="A668" s="29" t="s">
        <v>437</v>
      </c>
      <c r="B668" s="21" t="s">
        <v>438</v>
      </c>
      <c r="C668" s="24"/>
      <c r="D668" s="19" t="n">
        <f aca="false">D669</f>
        <v>8256.7</v>
      </c>
      <c r="E668" s="19" t="n">
        <f aca="false">E669</f>
        <v>7190.5</v>
      </c>
      <c r="F668" s="19" t="n">
        <f aca="false">F669</f>
        <v>7190.5</v>
      </c>
    </row>
    <row r="669" customFormat="false" ht="30" hidden="false" customHeight="false" outlineLevel="0" collapsed="false">
      <c r="A669" s="23" t="s">
        <v>119</v>
      </c>
      <c r="B669" s="21" t="s">
        <v>438</v>
      </c>
      <c r="C669" s="18" t="s">
        <v>120</v>
      </c>
      <c r="D669" s="19" t="n">
        <f aca="false">D670</f>
        <v>8256.7</v>
      </c>
      <c r="E669" s="19" t="n">
        <f aca="false">E670</f>
        <v>7190.5</v>
      </c>
      <c r="F669" s="19" t="n">
        <f aca="false">F670</f>
        <v>7190.5</v>
      </c>
    </row>
    <row r="670" customFormat="false" ht="15" hidden="false" customHeight="false" outlineLevel="0" collapsed="false">
      <c r="A670" s="23" t="s">
        <v>121</v>
      </c>
      <c r="B670" s="21" t="s">
        <v>438</v>
      </c>
      <c r="C670" s="18" t="s">
        <v>122</v>
      </c>
      <c r="D670" s="19" t="n">
        <f aca="false">Функциональная!F530</f>
        <v>8256.7</v>
      </c>
      <c r="E670" s="19" t="n">
        <f aca="false">Функциональная!G530</f>
        <v>7190.5</v>
      </c>
      <c r="F670" s="19" t="n">
        <f aca="false">Функциональная!H530</f>
        <v>7190.5</v>
      </c>
    </row>
    <row r="671" customFormat="false" ht="30" hidden="false" customHeight="false" outlineLevel="0" collapsed="false">
      <c r="A671" s="23" t="s">
        <v>439</v>
      </c>
      <c r="B671" s="21" t="s">
        <v>440</v>
      </c>
      <c r="C671" s="18"/>
      <c r="D671" s="19" t="n">
        <f aca="false">D672</f>
        <v>10500</v>
      </c>
      <c r="E671" s="19" t="n">
        <f aca="false">E672</f>
        <v>9200</v>
      </c>
      <c r="F671" s="19" t="n">
        <f aca="false">F672</f>
        <v>9500</v>
      </c>
    </row>
    <row r="672" customFormat="false" ht="30" hidden="false" customHeight="false" outlineLevel="0" collapsed="false">
      <c r="A672" s="23" t="s">
        <v>119</v>
      </c>
      <c r="B672" s="21" t="s">
        <v>440</v>
      </c>
      <c r="C672" s="18" t="s">
        <v>120</v>
      </c>
      <c r="D672" s="19" t="n">
        <f aca="false">D673</f>
        <v>10500</v>
      </c>
      <c r="E672" s="19" t="n">
        <f aca="false">E673</f>
        <v>9200</v>
      </c>
      <c r="F672" s="19" t="n">
        <f aca="false">F673</f>
        <v>9500</v>
      </c>
    </row>
    <row r="673" customFormat="false" ht="15" hidden="false" customHeight="false" outlineLevel="0" collapsed="false">
      <c r="A673" s="23" t="s">
        <v>121</v>
      </c>
      <c r="B673" s="21" t="s">
        <v>440</v>
      </c>
      <c r="C673" s="18" t="s">
        <v>122</v>
      </c>
      <c r="D673" s="19" t="n">
        <f aca="false">Функциональная!F533</f>
        <v>10500</v>
      </c>
      <c r="E673" s="19" t="n">
        <f aca="false">Функциональная!G533</f>
        <v>9200</v>
      </c>
      <c r="F673" s="19" t="n">
        <f aca="false">Функциональная!H533</f>
        <v>9500</v>
      </c>
    </row>
    <row r="674" customFormat="false" ht="30" hidden="false" customHeight="false" outlineLevel="0" collapsed="false">
      <c r="A674" s="23" t="s">
        <v>296</v>
      </c>
      <c r="B674" s="21" t="s">
        <v>297</v>
      </c>
      <c r="C674" s="18"/>
      <c r="D674" s="19" t="n">
        <f aca="false">D675</f>
        <v>1908.9</v>
      </c>
      <c r="E674" s="19" t="n">
        <f aca="false">E675</f>
        <v>0</v>
      </c>
      <c r="F674" s="19" t="n">
        <f aca="false">F675</f>
        <v>0</v>
      </c>
    </row>
    <row r="675" customFormat="false" ht="30" hidden="false" customHeight="false" outlineLevel="0" collapsed="false">
      <c r="A675" s="23" t="s">
        <v>30</v>
      </c>
      <c r="B675" s="21" t="s">
        <v>297</v>
      </c>
      <c r="C675" s="18" t="s">
        <v>31</v>
      </c>
      <c r="D675" s="19" t="n">
        <f aca="false">D676</f>
        <v>1908.9</v>
      </c>
      <c r="E675" s="19" t="n">
        <f aca="false">E676</f>
        <v>0</v>
      </c>
      <c r="F675" s="19" t="n">
        <f aca="false">F676</f>
        <v>0</v>
      </c>
    </row>
    <row r="676" customFormat="false" ht="30" hidden="false" customHeight="false" outlineLevel="0" collapsed="false">
      <c r="A676" s="23" t="s">
        <v>32</v>
      </c>
      <c r="B676" s="21" t="s">
        <v>297</v>
      </c>
      <c r="C676" s="18" t="s">
        <v>33</v>
      </c>
      <c r="D676" s="19" t="n">
        <f aca="false">Функциональная!F336</f>
        <v>1908.9</v>
      </c>
      <c r="E676" s="19" t="n">
        <f aca="false">Функциональная!G336</f>
        <v>0</v>
      </c>
      <c r="F676" s="19" t="n">
        <f aca="false">Функциональная!H336</f>
        <v>0</v>
      </c>
    </row>
    <row r="677" customFormat="false" ht="30" hidden="false" customHeight="false" outlineLevel="0" collapsed="false">
      <c r="A677" s="23" t="s">
        <v>441</v>
      </c>
      <c r="B677" s="21" t="s">
        <v>442</v>
      </c>
      <c r="C677" s="18"/>
      <c r="D677" s="19" t="n">
        <f aca="false">D678</f>
        <v>18763.6</v>
      </c>
      <c r="E677" s="19" t="n">
        <f aca="false">E678</f>
        <v>10648</v>
      </c>
      <c r="F677" s="19" t="n">
        <f aca="false">F678</f>
        <v>17304</v>
      </c>
    </row>
    <row r="678" customFormat="false" ht="30" hidden="false" customHeight="false" outlineLevel="0" collapsed="false">
      <c r="A678" s="23" t="s">
        <v>119</v>
      </c>
      <c r="B678" s="21" t="s">
        <v>442</v>
      </c>
      <c r="C678" s="18" t="s">
        <v>120</v>
      </c>
      <c r="D678" s="19" t="n">
        <f aca="false">D679</f>
        <v>18763.6</v>
      </c>
      <c r="E678" s="19" t="n">
        <f aca="false">E679</f>
        <v>10648</v>
      </c>
      <c r="F678" s="19" t="n">
        <f aca="false">F679</f>
        <v>17304</v>
      </c>
    </row>
    <row r="679" customFormat="false" ht="15" hidden="false" customHeight="false" outlineLevel="0" collapsed="false">
      <c r="A679" s="23" t="s">
        <v>121</v>
      </c>
      <c r="B679" s="21" t="s">
        <v>442</v>
      </c>
      <c r="C679" s="18" t="s">
        <v>122</v>
      </c>
      <c r="D679" s="19" t="n">
        <f aca="false">Функциональная!F536</f>
        <v>18763.6</v>
      </c>
      <c r="E679" s="19" t="n">
        <f aca="false">Функциональная!G536</f>
        <v>10648</v>
      </c>
      <c r="F679" s="19" t="n">
        <f aca="false">Функциональная!H536</f>
        <v>17304</v>
      </c>
    </row>
    <row r="680" customFormat="false" ht="30" hidden="false" customHeight="false" outlineLevel="0" collapsed="false">
      <c r="A680" s="29" t="s">
        <v>443</v>
      </c>
      <c r="B680" s="21" t="s">
        <v>444</v>
      </c>
      <c r="C680" s="24"/>
      <c r="D680" s="19" t="n">
        <f aca="false">D681</f>
        <v>1220</v>
      </c>
      <c r="E680" s="19" t="n">
        <f aca="false">E681</f>
        <v>2092</v>
      </c>
      <c r="F680" s="19" t="n">
        <f aca="false">F681</f>
        <v>1806.6</v>
      </c>
    </row>
    <row r="681" customFormat="false" ht="30" hidden="false" customHeight="false" outlineLevel="0" collapsed="false">
      <c r="A681" s="23" t="s">
        <v>119</v>
      </c>
      <c r="B681" s="21" t="s">
        <v>444</v>
      </c>
      <c r="C681" s="18" t="s">
        <v>120</v>
      </c>
      <c r="D681" s="19" t="n">
        <f aca="false">D682</f>
        <v>1220</v>
      </c>
      <c r="E681" s="19" t="n">
        <f aca="false">E682</f>
        <v>2092</v>
      </c>
      <c r="F681" s="19" t="n">
        <f aca="false">F682</f>
        <v>1806.6</v>
      </c>
    </row>
    <row r="682" customFormat="false" ht="15" hidden="false" customHeight="false" outlineLevel="0" collapsed="false">
      <c r="A682" s="23" t="s">
        <v>121</v>
      </c>
      <c r="B682" s="21" t="s">
        <v>444</v>
      </c>
      <c r="C682" s="18" t="s">
        <v>122</v>
      </c>
      <c r="D682" s="19" t="n">
        <f aca="false">Функциональная!F539</f>
        <v>1220</v>
      </c>
      <c r="E682" s="19" t="n">
        <f aca="false">Функциональная!G539</f>
        <v>2092</v>
      </c>
      <c r="F682" s="19" t="n">
        <f aca="false">Функциональная!H539</f>
        <v>1806.6</v>
      </c>
    </row>
    <row r="683" customFormat="false" ht="30" hidden="false" customHeight="false" outlineLevel="0" collapsed="false">
      <c r="A683" s="29" t="s">
        <v>453</v>
      </c>
      <c r="B683" s="21" t="s">
        <v>454</v>
      </c>
      <c r="C683" s="24"/>
      <c r="D683" s="19" t="n">
        <f aca="false">D684</f>
        <v>55229.3</v>
      </c>
      <c r="E683" s="19" t="n">
        <f aca="false">E684</f>
        <v>53525</v>
      </c>
      <c r="F683" s="19" t="n">
        <f aca="false">F684</f>
        <v>53525</v>
      </c>
    </row>
    <row r="684" customFormat="false" ht="30" hidden="false" customHeight="false" outlineLevel="0" collapsed="false">
      <c r="A684" s="23" t="s">
        <v>119</v>
      </c>
      <c r="B684" s="21" t="s">
        <v>454</v>
      </c>
      <c r="C684" s="18" t="s">
        <v>120</v>
      </c>
      <c r="D684" s="19" t="n">
        <f aca="false">D685</f>
        <v>55229.3</v>
      </c>
      <c r="E684" s="19" t="n">
        <f aca="false">E685</f>
        <v>53525</v>
      </c>
      <c r="F684" s="19" t="n">
        <f aca="false">F685</f>
        <v>53525</v>
      </c>
    </row>
    <row r="685" customFormat="false" ht="15" hidden="false" customHeight="false" outlineLevel="0" collapsed="false">
      <c r="A685" s="23" t="s">
        <v>121</v>
      </c>
      <c r="B685" s="21" t="s">
        <v>454</v>
      </c>
      <c r="C685" s="18" t="s">
        <v>122</v>
      </c>
      <c r="D685" s="19" t="n">
        <f aca="false">Функциональная!F564</f>
        <v>55229.3</v>
      </c>
      <c r="E685" s="19" t="n">
        <f aca="false">Функциональная!G564</f>
        <v>53525</v>
      </c>
      <c r="F685" s="19" t="n">
        <f aca="false">Функциональная!H564</f>
        <v>53525</v>
      </c>
    </row>
    <row r="686" customFormat="false" ht="30" hidden="false" customHeight="false" outlineLevel="0" collapsed="false">
      <c r="A686" s="20" t="s">
        <v>365</v>
      </c>
      <c r="B686" s="21" t="s">
        <v>366</v>
      </c>
      <c r="C686" s="24"/>
      <c r="D686" s="19" t="n">
        <f aca="false">D687</f>
        <v>3634.6</v>
      </c>
      <c r="E686" s="19" t="n">
        <f aca="false">E687</f>
        <v>0</v>
      </c>
      <c r="F686" s="19" t="n">
        <f aca="false">F687</f>
        <v>0</v>
      </c>
    </row>
    <row r="687" customFormat="false" ht="30" hidden="false" customHeight="false" outlineLevel="0" collapsed="false">
      <c r="A687" s="29" t="s">
        <v>367</v>
      </c>
      <c r="B687" s="21" t="s">
        <v>368</v>
      </c>
      <c r="C687" s="24"/>
      <c r="D687" s="19" t="n">
        <f aca="false">D688</f>
        <v>3634.6</v>
      </c>
      <c r="E687" s="19" t="n">
        <f aca="false">E688</f>
        <v>0</v>
      </c>
      <c r="F687" s="19" t="n">
        <f aca="false">F688</f>
        <v>0</v>
      </c>
    </row>
    <row r="688" customFormat="false" ht="15" hidden="false" customHeight="false" outlineLevel="0" collapsed="false">
      <c r="A688" s="29" t="s">
        <v>369</v>
      </c>
      <c r="B688" s="21" t="s">
        <v>370</v>
      </c>
      <c r="C688" s="24"/>
      <c r="D688" s="19" t="n">
        <f aca="false">D689</f>
        <v>3634.6</v>
      </c>
      <c r="E688" s="19" t="n">
        <f aca="false">E689</f>
        <v>0</v>
      </c>
      <c r="F688" s="19" t="n">
        <f aca="false">F689</f>
        <v>0</v>
      </c>
    </row>
    <row r="689" customFormat="false" ht="15" hidden="false" customHeight="false" outlineLevel="0" collapsed="false">
      <c r="A689" s="25" t="s">
        <v>58</v>
      </c>
      <c r="B689" s="21" t="s">
        <v>370</v>
      </c>
      <c r="C689" s="18" t="n">
        <v>800</v>
      </c>
      <c r="D689" s="19" t="n">
        <f aca="false">D690</f>
        <v>3634.6</v>
      </c>
      <c r="E689" s="19" t="n">
        <f aca="false">E690</f>
        <v>0</v>
      </c>
      <c r="F689" s="19" t="n">
        <f aca="false">F690</f>
        <v>0</v>
      </c>
    </row>
    <row r="690" customFormat="false" ht="45" hidden="false" customHeight="false" outlineLevel="0" collapsed="false">
      <c r="A690" s="25" t="s">
        <v>371</v>
      </c>
      <c r="B690" s="21" t="s">
        <v>370</v>
      </c>
      <c r="C690" s="18" t="n">
        <v>810</v>
      </c>
      <c r="D690" s="19" t="n">
        <f aca="false">Функциональная!F426</f>
        <v>3634.6</v>
      </c>
      <c r="E690" s="19" t="n">
        <f aca="false">Функциональная!G426</f>
        <v>0</v>
      </c>
      <c r="F690" s="19" t="n">
        <f aca="false">Функциональная!H426</f>
        <v>0</v>
      </c>
    </row>
    <row r="691" customFormat="false" ht="31.2" hidden="false" customHeight="false" outlineLevel="0" collapsed="false">
      <c r="A691" s="63" t="s">
        <v>357</v>
      </c>
      <c r="B691" s="64" t="s">
        <v>358</v>
      </c>
      <c r="C691" s="62"/>
      <c r="D691" s="66" t="n">
        <f aca="false">D692+D705</f>
        <v>642412.7</v>
      </c>
      <c r="E691" s="66" t="n">
        <f aca="false">E692+E705</f>
        <v>84704</v>
      </c>
      <c r="F691" s="66" t="n">
        <f aca="false">F692+F705</f>
        <v>96261.4</v>
      </c>
    </row>
    <row r="692" customFormat="false" ht="15" hidden="false" customHeight="false" outlineLevel="0" collapsed="false">
      <c r="A692" s="20" t="s">
        <v>484</v>
      </c>
      <c r="B692" s="21" t="s">
        <v>485</v>
      </c>
      <c r="C692" s="24"/>
      <c r="D692" s="19" t="n">
        <f aca="false">D693+D701+D697</f>
        <v>632308.7</v>
      </c>
      <c r="E692" s="19" t="n">
        <f aca="false">E693+E701+E697</f>
        <v>77720</v>
      </c>
      <c r="F692" s="19" t="n">
        <f aca="false">F693+F701+F697</f>
        <v>89277.4</v>
      </c>
    </row>
    <row r="693" customFormat="false" ht="30" hidden="false" customHeight="false" outlineLevel="0" collapsed="false">
      <c r="A693" s="22" t="s">
        <v>486</v>
      </c>
      <c r="B693" s="21" t="s">
        <v>487</v>
      </c>
      <c r="C693" s="24"/>
      <c r="D693" s="19" t="n">
        <f aca="false">D694</f>
        <v>9300</v>
      </c>
      <c r="E693" s="19" t="n">
        <f aca="false">E694</f>
        <v>77720</v>
      </c>
      <c r="F693" s="19" t="n">
        <f aca="false">F694</f>
        <v>89277.4</v>
      </c>
    </row>
    <row r="694" customFormat="false" ht="30" hidden="false" customHeight="false" outlineLevel="0" collapsed="false">
      <c r="A694" s="22" t="s">
        <v>488</v>
      </c>
      <c r="B694" s="21" t="s">
        <v>489</v>
      </c>
      <c r="C694" s="24"/>
      <c r="D694" s="19" t="n">
        <f aca="false">D695</f>
        <v>9300</v>
      </c>
      <c r="E694" s="19" t="n">
        <f aca="false">E695</f>
        <v>77720</v>
      </c>
      <c r="F694" s="19" t="n">
        <f aca="false">F695</f>
        <v>89277.4</v>
      </c>
    </row>
    <row r="695" customFormat="false" ht="30" hidden="false" customHeight="false" outlineLevel="0" collapsed="false">
      <c r="A695" s="23" t="s">
        <v>381</v>
      </c>
      <c r="B695" s="21" t="s">
        <v>489</v>
      </c>
      <c r="C695" s="18" t="s">
        <v>382</v>
      </c>
      <c r="D695" s="19" t="n">
        <f aca="false">D696</f>
        <v>9300</v>
      </c>
      <c r="E695" s="19" t="n">
        <f aca="false">E696</f>
        <v>77720</v>
      </c>
      <c r="F695" s="19" t="n">
        <f aca="false">F696</f>
        <v>89277.4</v>
      </c>
    </row>
    <row r="696" customFormat="false" ht="15" hidden="false" customHeight="false" outlineLevel="0" collapsed="false">
      <c r="A696" s="23" t="s">
        <v>383</v>
      </c>
      <c r="B696" s="21" t="s">
        <v>489</v>
      </c>
      <c r="C696" s="18" t="s">
        <v>384</v>
      </c>
      <c r="D696" s="19" t="n">
        <f aca="false">Функциональная!F637</f>
        <v>9300</v>
      </c>
      <c r="E696" s="19" t="n">
        <f aca="false">Функциональная!G637</f>
        <v>77720</v>
      </c>
      <c r="F696" s="19" t="n">
        <f aca="false">Функциональная!H637</f>
        <v>89277.4</v>
      </c>
    </row>
    <row r="697" customFormat="false" ht="30" hidden="false" customHeight="false" outlineLevel="0" collapsed="false">
      <c r="A697" s="20" t="s">
        <v>491</v>
      </c>
      <c r="B697" s="21" t="s">
        <v>492</v>
      </c>
      <c r="C697" s="18"/>
      <c r="D697" s="19" t="n">
        <f aca="false">D698</f>
        <v>8103.4</v>
      </c>
      <c r="E697" s="19" t="n">
        <f aca="false">E698</f>
        <v>0</v>
      </c>
      <c r="F697" s="19" t="n">
        <f aca="false">F698</f>
        <v>0</v>
      </c>
    </row>
    <row r="698" customFormat="false" ht="45" hidden="false" customHeight="false" outlineLevel="0" collapsed="false">
      <c r="A698" s="23" t="s">
        <v>493</v>
      </c>
      <c r="B698" s="21" t="s">
        <v>494</v>
      </c>
      <c r="C698" s="18"/>
      <c r="D698" s="19" t="n">
        <f aca="false">D699</f>
        <v>8103.4</v>
      </c>
      <c r="E698" s="19" t="n">
        <f aca="false">E699</f>
        <v>0</v>
      </c>
      <c r="F698" s="19" t="n">
        <f aca="false">F699</f>
        <v>0</v>
      </c>
    </row>
    <row r="699" customFormat="false" ht="30" hidden="false" customHeight="false" outlineLevel="0" collapsed="false">
      <c r="A699" s="23" t="s">
        <v>381</v>
      </c>
      <c r="B699" s="21" t="s">
        <v>494</v>
      </c>
      <c r="C699" s="18" t="s">
        <v>382</v>
      </c>
      <c r="D699" s="19" t="n">
        <f aca="false">D700</f>
        <v>8103.4</v>
      </c>
      <c r="E699" s="19" t="n">
        <f aca="false">E700</f>
        <v>0</v>
      </c>
      <c r="F699" s="19" t="n">
        <f aca="false">F700</f>
        <v>0</v>
      </c>
    </row>
    <row r="700" customFormat="false" ht="15" hidden="false" customHeight="false" outlineLevel="0" collapsed="false">
      <c r="A700" s="23" t="s">
        <v>383</v>
      </c>
      <c r="B700" s="21" t="s">
        <v>494</v>
      </c>
      <c r="C700" s="18" t="s">
        <v>384</v>
      </c>
      <c r="D700" s="19" t="n">
        <f aca="false">Функциональная!F724</f>
        <v>8103.4</v>
      </c>
      <c r="E700" s="19" t="n">
        <f aca="false">Функциональная!G724</f>
        <v>0</v>
      </c>
      <c r="F700" s="19" t="n">
        <f aca="false">Функциональная!H724</f>
        <v>0</v>
      </c>
    </row>
    <row r="701" customFormat="false" ht="15" hidden="false" customHeight="false" outlineLevel="0" collapsed="false">
      <c r="A701" s="22" t="s">
        <v>495</v>
      </c>
      <c r="B701" s="21" t="s">
        <v>496</v>
      </c>
      <c r="C701" s="24"/>
      <c r="D701" s="19" t="n">
        <f aca="false">D702</f>
        <v>614905.3</v>
      </c>
      <c r="E701" s="19" t="n">
        <f aca="false">E702</f>
        <v>0</v>
      </c>
      <c r="F701" s="19" t="n">
        <f aca="false">F702</f>
        <v>0</v>
      </c>
    </row>
    <row r="702" customFormat="false" ht="30" hidden="false" customHeight="false" outlineLevel="0" collapsed="false">
      <c r="A702" s="22" t="s">
        <v>497</v>
      </c>
      <c r="B702" s="21" t="s">
        <v>498</v>
      </c>
      <c r="C702" s="24"/>
      <c r="D702" s="19" t="n">
        <f aca="false">D703</f>
        <v>614905.3</v>
      </c>
      <c r="E702" s="19" t="n">
        <f aca="false">E703</f>
        <v>0</v>
      </c>
      <c r="F702" s="19" t="n">
        <f aca="false">F703</f>
        <v>0</v>
      </c>
    </row>
    <row r="703" customFormat="false" ht="30" hidden="false" customHeight="false" outlineLevel="0" collapsed="false">
      <c r="A703" s="23" t="s">
        <v>381</v>
      </c>
      <c r="B703" s="21" t="s">
        <v>498</v>
      </c>
      <c r="C703" s="18" t="s">
        <v>382</v>
      </c>
      <c r="D703" s="19" t="n">
        <f aca="false">D704</f>
        <v>614905.3</v>
      </c>
      <c r="E703" s="19" t="n">
        <f aca="false">E704</f>
        <v>0</v>
      </c>
      <c r="F703" s="19" t="n">
        <f aca="false">F704</f>
        <v>0</v>
      </c>
    </row>
    <row r="704" customFormat="false" ht="15" hidden="false" customHeight="false" outlineLevel="0" collapsed="false">
      <c r="A704" s="23" t="s">
        <v>383</v>
      </c>
      <c r="B704" s="21" t="s">
        <v>498</v>
      </c>
      <c r="C704" s="18" t="s">
        <v>384</v>
      </c>
      <c r="D704" s="19" t="n">
        <f aca="false">Функциональная!F728</f>
        <v>614905.3</v>
      </c>
      <c r="E704" s="19" t="n">
        <f aca="false">Функциональная!G728</f>
        <v>0</v>
      </c>
      <c r="F704" s="19" t="n">
        <f aca="false">Функциональная!H728</f>
        <v>0</v>
      </c>
    </row>
    <row r="705" customFormat="false" ht="15" hidden="false" customHeight="false" outlineLevel="0" collapsed="false">
      <c r="A705" s="20" t="s">
        <v>125</v>
      </c>
      <c r="B705" s="21" t="s">
        <v>359</v>
      </c>
      <c r="C705" s="24"/>
      <c r="D705" s="41" t="n">
        <f aca="false">D706</f>
        <v>10104</v>
      </c>
      <c r="E705" s="41" t="n">
        <f aca="false">E706</f>
        <v>6984</v>
      </c>
      <c r="F705" s="41" t="n">
        <f aca="false">F706</f>
        <v>6984</v>
      </c>
    </row>
    <row r="706" customFormat="false" ht="30" hidden="false" customHeight="false" outlineLevel="0" collapsed="false">
      <c r="A706" s="20" t="s">
        <v>42</v>
      </c>
      <c r="B706" s="21" t="s">
        <v>360</v>
      </c>
      <c r="C706" s="24"/>
      <c r="D706" s="41" t="n">
        <f aca="false">D707</f>
        <v>10104</v>
      </c>
      <c r="E706" s="41" t="n">
        <f aca="false">E707</f>
        <v>6984</v>
      </c>
      <c r="F706" s="41" t="n">
        <f aca="false">F707</f>
        <v>6984</v>
      </c>
    </row>
    <row r="707" customFormat="false" ht="30" hidden="false" customHeight="false" outlineLevel="0" collapsed="false">
      <c r="A707" s="37" t="s">
        <v>361</v>
      </c>
      <c r="B707" s="21" t="s">
        <v>362</v>
      </c>
      <c r="C707" s="24"/>
      <c r="D707" s="41" t="n">
        <f aca="false">D708+D710+D712</f>
        <v>10104</v>
      </c>
      <c r="E707" s="41" t="n">
        <f aca="false">E708+E710+E712</f>
        <v>6984</v>
      </c>
      <c r="F707" s="41" t="n">
        <f aca="false">F708+F710+F712</f>
        <v>6984</v>
      </c>
    </row>
    <row r="708" customFormat="false" ht="60" hidden="false" customHeight="false" outlineLevel="0" collapsed="false">
      <c r="A708" s="25" t="s">
        <v>22</v>
      </c>
      <c r="B708" s="21" t="s">
        <v>362</v>
      </c>
      <c r="C708" s="24" t="n">
        <v>100</v>
      </c>
      <c r="D708" s="41" t="n">
        <f aca="false">D709</f>
        <v>9673.7</v>
      </c>
      <c r="E708" s="41" t="n">
        <f aca="false">E709</f>
        <v>6784</v>
      </c>
      <c r="F708" s="41" t="n">
        <f aca="false">F709</f>
        <v>6784</v>
      </c>
    </row>
    <row r="709" customFormat="false" ht="15" hidden="false" customHeight="false" outlineLevel="0" collapsed="false">
      <c r="A709" s="25" t="s">
        <v>104</v>
      </c>
      <c r="B709" s="21" t="s">
        <v>362</v>
      </c>
      <c r="C709" s="24" t="n">
        <v>110</v>
      </c>
      <c r="D709" s="41" t="n">
        <f aca="false">Функциональная!F413</f>
        <v>9673.7</v>
      </c>
      <c r="E709" s="41" t="n">
        <f aca="false">Функциональная!G413</f>
        <v>6784</v>
      </c>
      <c r="F709" s="41" t="n">
        <f aca="false">Функциональная!H413</f>
        <v>6784</v>
      </c>
    </row>
    <row r="710" customFormat="false" ht="30" hidden="false" customHeight="false" outlineLevel="0" collapsed="false">
      <c r="A710" s="23" t="s">
        <v>30</v>
      </c>
      <c r="B710" s="21" t="s">
        <v>362</v>
      </c>
      <c r="C710" s="24" t="n">
        <v>200</v>
      </c>
      <c r="D710" s="41" t="n">
        <f aca="false">D711</f>
        <v>425</v>
      </c>
      <c r="E710" s="41" t="n">
        <f aca="false">E711</f>
        <v>200</v>
      </c>
      <c r="F710" s="41" t="n">
        <f aca="false">F711</f>
        <v>200</v>
      </c>
    </row>
    <row r="711" customFormat="false" ht="30" hidden="false" customHeight="false" outlineLevel="0" collapsed="false">
      <c r="A711" s="23" t="s">
        <v>32</v>
      </c>
      <c r="B711" s="21" t="s">
        <v>362</v>
      </c>
      <c r="C711" s="24" t="n">
        <v>240</v>
      </c>
      <c r="D711" s="41" t="n">
        <f aca="false">Функциональная!F415</f>
        <v>425</v>
      </c>
      <c r="E711" s="41" t="n">
        <f aca="false">Функциональная!G415</f>
        <v>200</v>
      </c>
      <c r="F711" s="41" t="n">
        <f aca="false">Функциональная!H415</f>
        <v>200</v>
      </c>
    </row>
    <row r="712" customFormat="false" ht="15" hidden="false" customHeight="false" outlineLevel="0" collapsed="false">
      <c r="A712" s="25" t="s">
        <v>58</v>
      </c>
      <c r="B712" s="21" t="s">
        <v>362</v>
      </c>
      <c r="C712" s="24" t="n">
        <v>800</v>
      </c>
      <c r="D712" s="19" t="n">
        <f aca="false">D713+D714</f>
        <v>5.29999999999995</v>
      </c>
      <c r="E712" s="19" t="n">
        <f aca="false">E713+E714</f>
        <v>0</v>
      </c>
      <c r="F712" s="19" t="n">
        <f aca="false">F713+F714</f>
        <v>0</v>
      </c>
    </row>
    <row r="713" customFormat="false" ht="15" hidden="false" customHeight="false" outlineLevel="0" collapsed="false">
      <c r="A713" s="23" t="s">
        <v>60</v>
      </c>
      <c r="B713" s="21" t="s">
        <v>362</v>
      </c>
      <c r="C713" s="24" t="n">
        <v>830</v>
      </c>
      <c r="D713" s="19" t="n">
        <f aca="false">Функциональная!F417</f>
        <v>5</v>
      </c>
      <c r="E713" s="19" t="n">
        <f aca="false">Функциональная!G417</f>
        <v>0</v>
      </c>
      <c r="F713" s="19" t="n">
        <f aca="false">Функциональная!H417</f>
        <v>0</v>
      </c>
    </row>
    <row r="714" customFormat="false" ht="15" hidden="false" customHeight="false" outlineLevel="0" collapsed="false">
      <c r="A714" s="25" t="s">
        <v>62</v>
      </c>
      <c r="B714" s="21" t="s">
        <v>362</v>
      </c>
      <c r="C714" s="24" t="n">
        <v>850</v>
      </c>
      <c r="D714" s="19" t="n">
        <f aca="false">Функциональная!F418</f>
        <v>0.299999999999955</v>
      </c>
      <c r="E714" s="19" t="n">
        <f aca="false">Функциональная!G418</f>
        <v>0</v>
      </c>
      <c r="F714" s="19" t="n">
        <f aca="false">Функциональная!H418</f>
        <v>0</v>
      </c>
    </row>
    <row r="715" customFormat="false" ht="15.6" hidden="false" customHeight="false" outlineLevel="0" collapsed="false">
      <c r="A715" s="67" t="s">
        <v>766</v>
      </c>
      <c r="B715" s="21"/>
      <c r="C715" s="24"/>
      <c r="D715" s="16" t="n">
        <f aca="false">D17+D23+D62+D156+D196+D215+D228+D248+D332+D363+D393+D404+D477+D528+D551+D601+D614+D691</f>
        <v>3114582</v>
      </c>
      <c r="E715" s="16" t="n">
        <f aca="false">E17+E23+E62+E156+E196+E215+E228+E248+E332+E363+E393+E404+E477+E528+E551+E601+E614+E691</f>
        <v>2390734.4</v>
      </c>
      <c r="F715" s="16" t="n">
        <f aca="false">F17+F23+F62+F156+F196+F215+F228+F248+F332+F363+F393+F404+F477+F528+F551+F601+F614+F691</f>
        <v>2278099.4</v>
      </c>
    </row>
    <row r="716" customFormat="false" ht="30" hidden="false" customHeight="false" outlineLevel="0" collapsed="false">
      <c r="A716" s="20" t="s">
        <v>18</v>
      </c>
      <c r="B716" s="21" t="s">
        <v>19</v>
      </c>
      <c r="C716" s="19"/>
      <c r="D716" s="19" t="n">
        <f aca="false">D717+D720+D723+D728+D731</f>
        <v>12653.9</v>
      </c>
      <c r="E716" s="19" t="n">
        <f aca="false">E717+E720+E723+E728+E731</f>
        <v>12121.6</v>
      </c>
      <c r="F716" s="19" t="n">
        <f aca="false">F717+F720+F723+F728+F731</f>
        <v>12126.4</v>
      </c>
    </row>
    <row r="717" customFormat="false" ht="15" hidden="false" customHeight="false" outlineLevel="0" collapsed="false">
      <c r="A717" s="22" t="s">
        <v>20</v>
      </c>
      <c r="B717" s="21" t="s">
        <v>21</v>
      </c>
      <c r="C717" s="19"/>
      <c r="D717" s="19" t="n">
        <f aca="false">D718</f>
        <v>2335.1</v>
      </c>
      <c r="E717" s="19" t="n">
        <f aca="false">E718</f>
        <v>2335.1</v>
      </c>
      <c r="F717" s="19" t="n">
        <f aca="false">F718</f>
        <v>2335.1</v>
      </c>
    </row>
    <row r="718" customFormat="false" ht="60" hidden="false" customHeight="false" outlineLevel="0" collapsed="false">
      <c r="A718" s="23" t="s">
        <v>22</v>
      </c>
      <c r="B718" s="21" t="s">
        <v>21</v>
      </c>
      <c r="C718" s="18" t="s">
        <v>23</v>
      </c>
      <c r="D718" s="19" t="n">
        <f aca="false">D719</f>
        <v>2335.1</v>
      </c>
      <c r="E718" s="19" t="n">
        <f aca="false">E719</f>
        <v>2335.1</v>
      </c>
      <c r="F718" s="19" t="n">
        <f aca="false">F719</f>
        <v>2335.1</v>
      </c>
    </row>
    <row r="719" customFormat="false" ht="30" hidden="false" customHeight="false" outlineLevel="0" collapsed="false">
      <c r="A719" s="23" t="s">
        <v>24</v>
      </c>
      <c r="B719" s="21" t="s">
        <v>21</v>
      </c>
      <c r="C719" s="18" t="s">
        <v>25</v>
      </c>
      <c r="D719" s="19" t="n">
        <f aca="false">Функциональная!F29</f>
        <v>2335.1</v>
      </c>
      <c r="E719" s="19" t="n">
        <f aca="false">Функциональная!G29</f>
        <v>2335.1</v>
      </c>
      <c r="F719" s="19" t="n">
        <f aca="false">Функциональная!H29</f>
        <v>2335.1</v>
      </c>
    </row>
    <row r="720" customFormat="false" ht="30" hidden="false" customHeight="false" outlineLevel="0" collapsed="false">
      <c r="A720" s="22" t="s">
        <v>26</v>
      </c>
      <c r="B720" s="21" t="s">
        <v>27</v>
      </c>
      <c r="C720" s="19"/>
      <c r="D720" s="19" t="n">
        <f aca="false">D721</f>
        <v>1508.4</v>
      </c>
      <c r="E720" s="19" t="n">
        <f aca="false">E721</f>
        <v>1598.4</v>
      </c>
      <c r="F720" s="19" t="n">
        <f aca="false">F721</f>
        <v>1598.4</v>
      </c>
    </row>
    <row r="721" customFormat="false" ht="60" hidden="false" customHeight="false" outlineLevel="0" collapsed="false">
      <c r="A721" s="23" t="s">
        <v>22</v>
      </c>
      <c r="B721" s="21" t="s">
        <v>27</v>
      </c>
      <c r="C721" s="18" t="s">
        <v>23</v>
      </c>
      <c r="D721" s="19" t="n">
        <f aca="false">D722</f>
        <v>1508.4</v>
      </c>
      <c r="E721" s="19" t="n">
        <f aca="false">E722</f>
        <v>1598.4</v>
      </c>
      <c r="F721" s="19" t="n">
        <f aca="false">F722</f>
        <v>1598.4</v>
      </c>
    </row>
    <row r="722" customFormat="false" ht="30" hidden="false" customHeight="false" outlineLevel="0" collapsed="false">
      <c r="A722" s="23" t="s">
        <v>24</v>
      </c>
      <c r="B722" s="21" t="s">
        <v>27</v>
      </c>
      <c r="C722" s="18" t="s">
        <v>25</v>
      </c>
      <c r="D722" s="19" t="n">
        <f aca="false">Функциональная!F32</f>
        <v>1508.4</v>
      </c>
      <c r="E722" s="19" t="n">
        <f aca="false">Функциональная!G32</f>
        <v>1598.4</v>
      </c>
      <c r="F722" s="19" t="n">
        <f aca="false">Функциональная!H32</f>
        <v>1598.4</v>
      </c>
    </row>
    <row r="723" customFormat="false" ht="30" hidden="false" customHeight="false" outlineLevel="0" collapsed="false">
      <c r="A723" s="22" t="s">
        <v>28</v>
      </c>
      <c r="B723" s="21" t="s">
        <v>29</v>
      </c>
      <c r="C723" s="19"/>
      <c r="D723" s="19" t="n">
        <f aca="false">D724+D726</f>
        <v>2938.2</v>
      </c>
      <c r="E723" s="19" t="n">
        <f aca="false">E724+E726</f>
        <v>2905.2</v>
      </c>
      <c r="F723" s="19" t="n">
        <f aca="false">F724+F726</f>
        <v>2905.2</v>
      </c>
    </row>
    <row r="724" customFormat="false" ht="60" hidden="false" customHeight="false" outlineLevel="0" collapsed="false">
      <c r="A724" s="23" t="s">
        <v>22</v>
      </c>
      <c r="B724" s="21" t="s">
        <v>29</v>
      </c>
      <c r="C724" s="18" t="s">
        <v>23</v>
      </c>
      <c r="D724" s="19" t="n">
        <f aca="false">D725</f>
        <v>2511.1</v>
      </c>
      <c r="E724" s="19" t="n">
        <f aca="false">E725</f>
        <v>2421.1</v>
      </c>
      <c r="F724" s="19" t="n">
        <f aca="false">F725</f>
        <v>2421.1</v>
      </c>
    </row>
    <row r="725" customFormat="false" ht="30" hidden="false" customHeight="false" outlineLevel="0" collapsed="false">
      <c r="A725" s="23" t="s">
        <v>24</v>
      </c>
      <c r="B725" s="21" t="s">
        <v>29</v>
      </c>
      <c r="C725" s="18" t="s">
        <v>25</v>
      </c>
      <c r="D725" s="19" t="n">
        <f aca="false">Функциональная!F35</f>
        <v>2511.1</v>
      </c>
      <c r="E725" s="19" t="n">
        <f aca="false">Функциональная!G35</f>
        <v>2421.1</v>
      </c>
      <c r="F725" s="19" t="n">
        <f aca="false">Функциональная!H35</f>
        <v>2421.1</v>
      </c>
    </row>
    <row r="726" customFormat="false" ht="30" hidden="false" customHeight="false" outlineLevel="0" collapsed="false">
      <c r="A726" s="23" t="s">
        <v>30</v>
      </c>
      <c r="B726" s="21" t="s">
        <v>29</v>
      </c>
      <c r="C726" s="18" t="s">
        <v>31</v>
      </c>
      <c r="D726" s="19" t="n">
        <f aca="false">D727</f>
        <v>427.1</v>
      </c>
      <c r="E726" s="19" t="n">
        <f aca="false">E727</f>
        <v>484.1</v>
      </c>
      <c r="F726" s="19" t="n">
        <f aca="false">F727</f>
        <v>484.1</v>
      </c>
    </row>
    <row r="727" customFormat="false" ht="30" hidden="false" customHeight="false" outlineLevel="0" collapsed="false">
      <c r="A727" s="23" t="s">
        <v>32</v>
      </c>
      <c r="B727" s="21" t="s">
        <v>29</v>
      </c>
      <c r="C727" s="18" t="s">
        <v>33</v>
      </c>
      <c r="D727" s="19" t="n">
        <f aca="false">Функциональная!F37</f>
        <v>427.1</v>
      </c>
      <c r="E727" s="19" t="n">
        <f aca="false">Функциональная!G37</f>
        <v>484.1</v>
      </c>
      <c r="F727" s="19" t="n">
        <f aca="false">Функциональная!H37</f>
        <v>484.1</v>
      </c>
    </row>
    <row r="728" customFormat="false" ht="15" hidden="false" customHeight="false" outlineLevel="0" collapsed="false">
      <c r="A728" s="22" t="s">
        <v>745</v>
      </c>
      <c r="B728" s="26" t="s">
        <v>746</v>
      </c>
      <c r="C728" s="19"/>
      <c r="D728" s="19" t="n">
        <f aca="false">D729</f>
        <v>1880.1</v>
      </c>
      <c r="E728" s="19" t="n">
        <f aca="false">E729</f>
        <v>1778.8</v>
      </c>
      <c r="F728" s="19" t="n">
        <f aca="false">F729</f>
        <v>1778.8</v>
      </c>
    </row>
    <row r="729" customFormat="false" ht="60" hidden="false" customHeight="false" outlineLevel="0" collapsed="false">
      <c r="A729" s="23" t="s">
        <v>22</v>
      </c>
      <c r="B729" s="26" t="s">
        <v>746</v>
      </c>
      <c r="C729" s="18" t="s">
        <v>23</v>
      </c>
      <c r="D729" s="19" t="n">
        <f aca="false">D730</f>
        <v>1880.1</v>
      </c>
      <c r="E729" s="19" t="n">
        <f aca="false">E730</f>
        <v>1778.8</v>
      </c>
      <c r="F729" s="19" t="n">
        <f aca="false">F730</f>
        <v>1778.8</v>
      </c>
    </row>
    <row r="730" customFormat="false" ht="30" hidden="false" customHeight="false" outlineLevel="0" collapsed="false">
      <c r="A730" s="23" t="s">
        <v>24</v>
      </c>
      <c r="B730" s="26" t="s">
        <v>746</v>
      </c>
      <c r="C730" s="18" t="s">
        <v>25</v>
      </c>
      <c r="D730" s="19" t="n">
        <f aca="false">Функциональная!F86</f>
        <v>1880.1</v>
      </c>
      <c r="E730" s="19" t="n">
        <f aca="false">Функциональная!G86</f>
        <v>1778.8</v>
      </c>
      <c r="F730" s="19" t="n">
        <f aca="false">Функциональная!H86</f>
        <v>1778.8</v>
      </c>
    </row>
    <row r="731" customFormat="false" ht="15" hidden="false" customHeight="false" outlineLevel="0" collapsed="false">
      <c r="A731" s="22" t="s">
        <v>747</v>
      </c>
      <c r="B731" s="26" t="s">
        <v>748</v>
      </c>
      <c r="C731" s="19"/>
      <c r="D731" s="19" t="n">
        <f aca="false">D732+D734+D736</f>
        <v>3992.1</v>
      </c>
      <c r="E731" s="19" t="n">
        <f aca="false">E732+E734+E736</f>
        <v>3504.1</v>
      </c>
      <c r="F731" s="19" t="n">
        <f aca="false">F732+F734+F736</f>
        <v>3508.9</v>
      </c>
    </row>
    <row r="732" customFormat="false" ht="60" hidden="false" customHeight="false" outlineLevel="0" collapsed="false">
      <c r="A732" s="23" t="s">
        <v>22</v>
      </c>
      <c r="B732" s="26" t="s">
        <v>748</v>
      </c>
      <c r="C732" s="18" t="s">
        <v>23</v>
      </c>
      <c r="D732" s="19" t="n">
        <f aca="false">D733</f>
        <v>3522.4</v>
      </c>
      <c r="E732" s="19" t="n">
        <f aca="false">E733</f>
        <v>3101.1</v>
      </c>
      <c r="F732" s="19" t="n">
        <f aca="false">F733</f>
        <v>3101.1</v>
      </c>
    </row>
    <row r="733" customFormat="false" ht="30" hidden="false" customHeight="false" outlineLevel="0" collapsed="false">
      <c r="A733" s="23" t="s">
        <v>24</v>
      </c>
      <c r="B733" s="26" t="s">
        <v>748</v>
      </c>
      <c r="C733" s="18" t="s">
        <v>25</v>
      </c>
      <c r="D733" s="19" t="n">
        <f aca="false">Функциональная!F89</f>
        <v>3522.4</v>
      </c>
      <c r="E733" s="19" t="n">
        <f aca="false">Функциональная!G89</f>
        <v>3101.1</v>
      </c>
      <c r="F733" s="19" t="n">
        <f aca="false">Функциональная!H89</f>
        <v>3101.1</v>
      </c>
    </row>
    <row r="734" customFormat="false" ht="30" hidden="false" customHeight="false" outlineLevel="0" collapsed="false">
      <c r="A734" s="23" t="s">
        <v>30</v>
      </c>
      <c r="B734" s="26" t="s">
        <v>748</v>
      </c>
      <c r="C734" s="18" t="s">
        <v>31</v>
      </c>
      <c r="D734" s="19" t="n">
        <f aca="false">D735</f>
        <v>385.7</v>
      </c>
      <c r="E734" s="19" t="n">
        <f aca="false">E735</f>
        <v>319</v>
      </c>
      <c r="F734" s="19" t="n">
        <f aca="false">F735</f>
        <v>323.8</v>
      </c>
    </row>
    <row r="735" customFormat="false" ht="30" hidden="false" customHeight="false" outlineLevel="0" collapsed="false">
      <c r="A735" s="23" t="s">
        <v>32</v>
      </c>
      <c r="B735" s="26" t="s">
        <v>748</v>
      </c>
      <c r="C735" s="18" t="s">
        <v>33</v>
      </c>
      <c r="D735" s="19" t="n">
        <f aca="false">Функциональная!F91</f>
        <v>385.7</v>
      </c>
      <c r="E735" s="19" t="n">
        <f aca="false">Функциональная!G91</f>
        <v>319</v>
      </c>
      <c r="F735" s="19" t="n">
        <f aca="false">Функциональная!H91</f>
        <v>323.8</v>
      </c>
    </row>
    <row r="736" customFormat="false" ht="15" hidden="false" customHeight="false" outlineLevel="0" collapsed="false">
      <c r="A736" s="23" t="s">
        <v>58</v>
      </c>
      <c r="B736" s="26" t="s">
        <v>748</v>
      </c>
      <c r="C736" s="18" t="s">
        <v>59</v>
      </c>
      <c r="D736" s="19" t="n">
        <f aca="false">D737</f>
        <v>84</v>
      </c>
      <c r="E736" s="19" t="n">
        <f aca="false">E737</f>
        <v>84</v>
      </c>
      <c r="F736" s="19" t="n">
        <f aca="false">F737</f>
        <v>84</v>
      </c>
    </row>
    <row r="737" customFormat="false" ht="15" hidden="false" customHeight="false" outlineLevel="0" collapsed="false">
      <c r="A737" s="25" t="s">
        <v>62</v>
      </c>
      <c r="B737" s="26" t="s">
        <v>748</v>
      </c>
      <c r="C737" s="18" t="s">
        <v>63</v>
      </c>
      <c r="D737" s="19" t="n">
        <f aca="false">Функциональная!F93</f>
        <v>84</v>
      </c>
      <c r="E737" s="19" t="n">
        <f aca="false">Функциональная!G93</f>
        <v>84</v>
      </c>
      <c r="F737" s="19" t="n">
        <f aca="false">Функциональная!H93</f>
        <v>84</v>
      </c>
    </row>
    <row r="738" customFormat="false" ht="15" hidden="false" customHeight="false" outlineLevel="0" collapsed="false">
      <c r="A738" s="20" t="s">
        <v>173</v>
      </c>
      <c r="B738" s="21" t="s">
        <v>174</v>
      </c>
      <c r="C738" s="19"/>
      <c r="D738" s="19" t="n">
        <f aca="false">D739+D742</f>
        <v>485.1</v>
      </c>
      <c r="E738" s="19" t="n">
        <f aca="false">E739+E742</f>
        <v>1000</v>
      </c>
      <c r="F738" s="19" t="n">
        <f aca="false">F739+F742</f>
        <v>1000</v>
      </c>
    </row>
    <row r="739" customFormat="false" ht="15" hidden="false" customHeight="false" outlineLevel="0" collapsed="false">
      <c r="A739" s="22" t="s">
        <v>82</v>
      </c>
      <c r="B739" s="21" t="s">
        <v>83</v>
      </c>
      <c r="C739" s="19"/>
      <c r="D739" s="19" t="n">
        <f aca="false">D740</f>
        <v>300</v>
      </c>
      <c r="E739" s="19" t="n">
        <f aca="false">E740</f>
        <v>1000</v>
      </c>
      <c r="F739" s="19" t="n">
        <f aca="false">F740</f>
        <v>1000</v>
      </c>
    </row>
    <row r="740" customFormat="false" ht="15" hidden="false" customHeight="false" outlineLevel="0" collapsed="false">
      <c r="A740" s="28" t="s">
        <v>58</v>
      </c>
      <c r="B740" s="21" t="s">
        <v>83</v>
      </c>
      <c r="C740" s="18" t="s">
        <v>59</v>
      </c>
      <c r="D740" s="19" t="n">
        <f aca="false">D741</f>
        <v>300</v>
      </c>
      <c r="E740" s="19" t="n">
        <f aca="false">E741</f>
        <v>1000</v>
      </c>
      <c r="F740" s="19" t="n">
        <f aca="false">F741</f>
        <v>1000</v>
      </c>
    </row>
    <row r="741" customFormat="false" ht="15" hidden="false" customHeight="false" outlineLevel="0" collapsed="false">
      <c r="A741" s="17" t="s">
        <v>84</v>
      </c>
      <c r="B741" s="21" t="s">
        <v>83</v>
      </c>
      <c r="C741" s="18" t="s">
        <v>85</v>
      </c>
      <c r="D741" s="19" t="n">
        <f aca="false">Функциональная!F97</f>
        <v>300</v>
      </c>
      <c r="E741" s="19" t="n">
        <f aca="false">Функциональная!G97</f>
        <v>1000</v>
      </c>
      <c r="F741" s="19" t="n">
        <f aca="false">Функциональная!H97</f>
        <v>1000</v>
      </c>
    </row>
    <row r="742" customFormat="false" ht="15" hidden="false" customHeight="false" outlineLevel="0" collapsed="false">
      <c r="A742" s="23" t="s">
        <v>175</v>
      </c>
      <c r="B742" s="21" t="s">
        <v>176</v>
      </c>
      <c r="C742" s="18"/>
      <c r="D742" s="19" t="n">
        <f aca="false">D743+D745</f>
        <v>185.1</v>
      </c>
      <c r="E742" s="19" t="n">
        <f aca="false">E743+E745</f>
        <v>0</v>
      </c>
      <c r="F742" s="19" t="n">
        <f aca="false">F743+F745</f>
        <v>0</v>
      </c>
    </row>
    <row r="743" customFormat="false" ht="30" hidden="false" customHeight="false" outlineLevel="0" collapsed="false">
      <c r="A743" s="23" t="s">
        <v>30</v>
      </c>
      <c r="B743" s="21" t="s">
        <v>176</v>
      </c>
      <c r="C743" s="18" t="s">
        <v>31</v>
      </c>
      <c r="D743" s="19" t="n">
        <f aca="false">D744</f>
        <v>92.2</v>
      </c>
      <c r="E743" s="19" t="n">
        <f aca="false">E744</f>
        <v>0</v>
      </c>
      <c r="F743" s="19" t="n">
        <f aca="false">F744</f>
        <v>0</v>
      </c>
    </row>
    <row r="744" customFormat="false" ht="30" hidden="false" customHeight="false" outlineLevel="0" collapsed="false">
      <c r="A744" s="23" t="s">
        <v>32</v>
      </c>
      <c r="B744" s="21" t="s">
        <v>176</v>
      </c>
      <c r="C744" s="18" t="s">
        <v>33</v>
      </c>
      <c r="D744" s="19" t="n">
        <f aca="false">Функциональная!F978</f>
        <v>92.2</v>
      </c>
      <c r="E744" s="19" t="n">
        <f aca="false">Функциональная!G978</f>
        <v>0</v>
      </c>
      <c r="F744" s="19" t="n">
        <f aca="false">Функциональная!H978</f>
        <v>0</v>
      </c>
    </row>
    <row r="745" customFormat="false" ht="15" hidden="false" customHeight="false" outlineLevel="0" collapsed="false">
      <c r="A745" s="25" t="s">
        <v>58</v>
      </c>
      <c r="B745" s="21" t="s">
        <v>176</v>
      </c>
      <c r="C745" s="18" t="s">
        <v>59</v>
      </c>
      <c r="D745" s="19" t="n">
        <f aca="false">D746</f>
        <v>92.9</v>
      </c>
      <c r="E745" s="19" t="n">
        <f aca="false">E746</f>
        <v>0</v>
      </c>
      <c r="F745" s="19" t="n">
        <f aca="false">F746</f>
        <v>0</v>
      </c>
    </row>
    <row r="746" customFormat="false" ht="15" hidden="false" customHeight="false" outlineLevel="0" collapsed="false">
      <c r="A746" s="23" t="s">
        <v>60</v>
      </c>
      <c r="B746" s="21" t="s">
        <v>176</v>
      </c>
      <c r="C746" s="18" t="s">
        <v>61</v>
      </c>
      <c r="D746" s="19" t="n">
        <f aca="false">Функциональная!F980+Функциональная!F340+Функциональная!F197</f>
        <v>92.9</v>
      </c>
      <c r="E746" s="19" t="n">
        <f aca="false">Функциональная!G980+Функциональная!G340+Функциональная!G197</f>
        <v>0</v>
      </c>
      <c r="F746" s="19" t="n">
        <f aca="false">Функциональная!H980+Функциональная!H340+Функциональная!H197</f>
        <v>0</v>
      </c>
    </row>
    <row r="747" customFormat="false" ht="15.6" hidden="false" customHeight="false" outlineLevel="0" collapsed="false">
      <c r="A747" s="56" t="s">
        <v>767</v>
      </c>
      <c r="B747" s="21"/>
      <c r="C747" s="24"/>
      <c r="D747" s="16" t="n">
        <f aca="false">D716+D738</f>
        <v>13139</v>
      </c>
      <c r="E747" s="16" t="n">
        <f aca="false">E716+E738</f>
        <v>13121.6</v>
      </c>
      <c r="F747" s="16" t="n">
        <f aca="false">F716+F738</f>
        <v>13126.4</v>
      </c>
    </row>
    <row r="748" customFormat="false" ht="15.6" hidden="false" customHeight="false" outlineLevel="0" collapsed="false">
      <c r="A748" s="50" t="s">
        <v>749</v>
      </c>
      <c r="B748" s="68"/>
      <c r="C748" s="24"/>
      <c r="D748" s="16" t="n">
        <f aca="false">D715+D747</f>
        <v>3127721</v>
      </c>
      <c r="E748" s="16" t="n">
        <f aca="false">E715+E747</f>
        <v>2403856</v>
      </c>
      <c r="F748" s="16" t="n">
        <f aca="false">F715+F747</f>
        <v>2291225.8</v>
      </c>
    </row>
  </sheetData>
  <mergeCells count="15">
    <mergeCell ref="B2:E2"/>
    <mergeCell ref="A3:E3"/>
    <mergeCell ref="B4:E4"/>
    <mergeCell ref="B5:E5"/>
    <mergeCell ref="B6:E6"/>
    <mergeCell ref="A8:F8"/>
    <mergeCell ref="A9:F9"/>
    <mergeCell ref="A10:F10"/>
    <mergeCell ref="A14:A16"/>
    <mergeCell ref="B14:B16"/>
    <mergeCell ref="C14:C16"/>
    <mergeCell ref="D14:F14"/>
    <mergeCell ref="D15:D16"/>
    <mergeCell ref="E15:E16"/>
    <mergeCell ref="F15:F16"/>
  </mergeCells>
  <printOptions headings="false" gridLines="false" gridLinesSet="true" horizontalCentered="false" verticalCentered="false"/>
  <pageMargins left="0.45" right="0.170138888888889" top="0.472222222222222" bottom="0.315277777777778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LibreOffice/6.1.0.3$Windows_x86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2019-08-22T10:36:47Z</dcterms:created>
  <dc:creator>Babadzhanyan</dc:creator>
  <dc:description/>
  <dc:language>ru-RU</dc:language>
  <cp:lastModifiedBy/>
  <cp:lastPrinted>2021-11-16T16:52:23Z</cp:lastPrinted>
  <dcterms:modified xsi:type="dcterms:W3CDTF">2021-12-16T10:59:13Z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