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доходы 2024-2026" sheetId="1" r:id="rId1"/>
  </sheets>
  <definedNames>
    <definedName name="_xlnm.Print_Area" localSheetId="0">'доходы 2024-2026'!$A$1:$E$153</definedName>
    <definedName name="_xlnm.Print_Titles" localSheetId="0">'доходы 2024-2026'!$10:$11</definedName>
    <definedName name="Excel_BuiltIn__FilterDatabase" localSheetId="0">'доходы 2024-2026'!$A$11:$E$11</definedName>
  </definedNames>
  <calcPr fullCalcOnLoad="1"/>
</workbook>
</file>

<file path=xl/sharedStrings.xml><?xml version="1.0" encoding="utf-8"?>
<sst xmlns="http://schemas.openxmlformats.org/spreadsheetml/2006/main" count="292" uniqueCount="275">
  <si>
    <t>Приложение 1</t>
  </si>
  <si>
    <t xml:space="preserve">к решению Совета депутатов городского округа Фрязино </t>
  </si>
  <si>
    <t>От 12.12.2023 № 409/71</t>
  </si>
  <si>
    <r>
      <rPr>
        <sz val="12"/>
        <rFont val="Arial"/>
        <family val="2"/>
      </rPr>
      <t>«О бюджете городского округа Фрязино на 2024 год и на плановый период 2025 и 2026 годов</t>
    </r>
    <r>
      <rPr>
        <sz val="12"/>
        <rFont val="Calibri"/>
        <family val="2"/>
      </rPr>
      <t>»</t>
    </r>
  </si>
  <si>
    <t xml:space="preserve">ПОСТУПЛЕНИЕ ДОХОДОВ В БЮДЖЕТ ГОРОДСКОГО ОКРУГА ФРЯЗИНО </t>
  </si>
  <si>
    <t xml:space="preserve"> НА 2024 ГОД И НА ПЛАНОВЫЙ ПЕРИОД 2025 И 2026 ГОДОВ</t>
  </si>
  <si>
    <t>Наименования</t>
  </si>
  <si>
    <t>Коды</t>
  </si>
  <si>
    <t>Сумма (тыс. руб.)</t>
  </si>
  <si>
    <t>2024 год</t>
  </si>
  <si>
    <t>2025 год</t>
  </si>
  <si>
    <t>2026 год</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</si>
  <si>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</si>
  <si>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</si>
  <si>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</si>
  <si>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</si>
  <si>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</si>
  <si>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</si>
  <si>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</si>
  <si>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</si>
  <si>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</si>
  <si>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</si>
  <si>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</si>
  <si>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</si>
  <si>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</si>
  <si>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</si>
  <si>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</si>
  <si>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000 1 01 02080 01 0000 110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</si>
  <si>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</si>
  <si>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</si>
  <si>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</si>
  <si>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000 1 01 02140 01 0000 110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</si>
  <si>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</si>
  <si>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</si>
  <si>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</si>
  <si>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</si>
  <si>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</si>
  <si>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</si>
  <si>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</si>
  <si>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</si>
  <si>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</si>
  <si>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</si>
  <si>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</si>
  <si>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</si>
  <si>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</si>
  <si>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</si>
  <si>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</si>
  <si>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</si>
  <si>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</si>
  <si>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</si>
  <si>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</si>
  <si>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</si>
  <si>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</si>
  <si>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</si>
  <si>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</si>
  <si>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</si>
  <si>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</si>
  <si>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городских округов</t>
  </si>
  <si>
    <t>000 1 05 04010 02 0000 110</t>
  </si>
  <si>
    <t>Налог, взимаемый в связи с применением специального налогового режима "Автоматизированная упрощенная система налогообложения"</t>
  </si>
  <si>
    <t>000 1 05 07000 01 0000 110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</si>
  <si>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</si>
  <si>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</si>
  <si>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</si>
  <si>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</si>
  <si>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</si>
  <si>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</si>
  <si>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Земельный налог</t>
  </si>
  <si>
    <t>000 1 06 06000 00 0000 110</t>
  </si>
  <si>
    <t>Земельный налог с организаций</t>
  </si>
  <si>
    <t>000 1 06 06030 00 0000 110</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</si>
  <si>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</si>
  <si>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</si>
  <si>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</si>
  <si>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</si>
  <si>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</si>
  <si>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</si>
  <si>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</si>
  <si>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</si>
  <si>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</si>
  <si>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</si>
  <si>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</si>
  <si>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000 1 08 03010 01 0000 110</t>
  </si>
  <si>
    <t>Доходы от использования имущества, находящегося в государственной и муниципальной собственности</t>
  </si>
  <si>
    <t xml:space="preserve">000 1 11 00000 00 0000 000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</si>
  <si>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</si>
  <si>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</si>
  <si>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</si>
  <si>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</si>
  <si>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</si>
  <si>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000 1 11 05012 04 0000 120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</si>
  <si>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</si>
  <si>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</si>
  <si>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</si>
  <si>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000 1 11 05024 04 0000 120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</si>
  <si>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</si>
  <si>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</si>
  <si>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городских округов (за исключением земельных участков)</t>
  </si>
  <si>
    <t>000 1 11 05074 04 0000 120</t>
  </si>
  <si>
    <t>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</si>
  <si>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</si>
  <si>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</si>
  <si>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</si>
  <si>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</si>
  <si>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</si>
  <si>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в муниципальном жилищном фонде)</t>
  </si>
  <si>
    <t>000 1 11 09044 04 0002 120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</si>
  <si>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</si>
  <si>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</si>
  <si>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</si>
  <si>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000 1 11 09080 04 0000 120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</si>
  <si>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установку и эксплуатацию рекламных конструкций)</t>
  </si>
  <si>
    <t>000 1 11 09080 04 0003 120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</si>
  <si>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на заключение договора на размещение и эксплуатацию нестационарного торгового объекта)</t>
  </si>
  <si>
    <t>000 1 11 09080 04 0009 120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</si>
  <si>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</si>
  <si>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</si>
  <si>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</si>
  <si>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</si>
  <si>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</si>
  <si>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</si>
  <si>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</si>
  <si>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</si>
  <si>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</si>
  <si>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</si>
  <si>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 xml:space="preserve">Плата за размещение отходов производства </t>
  </si>
  <si>
    <t>000 1 12 01041 01 0000 120</t>
  </si>
  <si>
    <t>Доходы от оказания платных услуг  и компенсации затрат государства</t>
  </si>
  <si>
    <t>000 1 13 00000 00 0000 000</t>
  </si>
  <si>
    <t>Доходы от компенсации затрат государства</t>
  </si>
  <si>
    <t>000 1 13 02000 00 0000 130</t>
  </si>
  <si>
    <t>Прочие доходы от компенсации затрат государства</t>
  </si>
  <si>
    <t>000 1 13 02990 00 0000 130</t>
  </si>
  <si>
    <t>Прочие доходы от компенсации затрат бюджетов городских округов</t>
  </si>
  <si>
    <t>000 1 13 02994 04 0000 130</t>
  </si>
  <si>
    <t>Прочие доходы от компенсации затрат бюджетов городских округов (средства родителей (законных представителей) на возмещение части стоимости путевок, приобретаемых для организации отдыха детей в каникулярное время)</t>
  </si>
  <si>
    <t>000 1 13 02994 04 0011 130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</si>
  <si>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</si>
  <si>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</si>
  <si>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</si>
  <si>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000 1 14 02 000 00 0000 000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</si>
  <si>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</si>
  <si>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000 1 14 02 040 04 0000 410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</si>
  <si>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</si>
  <si>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000 1 14 02 043 04 0000 410</t>
  </si>
  <si>
    <t>Доходы от продажи земельных участков, находящихся в государственной и муниципальной собственности</t>
  </si>
  <si>
    <t>000 1 14 06 000 00 0000 430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</si>
  <si>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</si>
  <si>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</si>
  <si>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</si>
  <si>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000 1 14 06024 04 0000 430</t>
  </si>
  <si>
    <t>Штрафы, санкции, возмещение ущерба</t>
  </si>
  <si>
    <t>000 1 16 00000 00 0000 000</t>
  </si>
  <si>
    <t>Административные штрафы, установленные Кодексом Российской Федерации об административных правонарушениях</t>
  </si>
  <si>
    <t>000 1 16 01000 01 0000 140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</si>
  <si>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</si>
  <si>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</si>
  <si>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</si>
  <si>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</si>
  <si>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</si>
  <si>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</si>
  <si>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</si>
  <si>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000 1 16 01143 01 0000 140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</si>
  <si>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</si>
  <si>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</si>
  <si>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</si>
  <si>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000 1 16 01154 01 0000 140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</si>
  <si>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</si>
  <si>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</si>
  <si>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</si>
  <si>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</si>
  <si>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</si>
  <si>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</si>
  <si>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</si>
  <si>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</si>
  <si>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</si>
  <si>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</si>
  <si>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</si>
  <si>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000 1 16 02020 02 0000 140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</si>
  <si>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</si>
  <si>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</si>
  <si>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t>
  </si>
  <si>
    <t>000 1 16 07090 00 0000 140</t>
  </si>
  <si>
    <t>Иные штрафы, нестойки,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</si>
  <si>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000 1 16 07090 04 0000 140</t>
  </si>
  <si>
    <t>БЕЗВОЗМЕЗДНЫЕ ПОСТУПЛЕНИЯ</t>
  </si>
  <si>
    <t>000 2 00 00000 00 0000 000</t>
  </si>
  <si>
    <t>Безвозмездные поступления от других бюджетов бюджетной системы Российской Федерации</t>
  </si>
  <si>
    <t xml:space="preserve">000 2 02 00000 00 0000 000 </t>
  </si>
  <si>
    <t>Субсидии бюджетам бюджетной системы Российской Федерации (межбюджетные субсидии)</t>
  </si>
  <si>
    <t>000 2 02 20000 00 0000 150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</si>
  <si>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</si>
  <si>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000 2 02 25172 00 0000 150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</si>
  <si>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</si>
  <si>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000 2 02 25172 04 0000 150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</si>
  <si>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</si>
  <si>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</si>
  <si>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</si>
  <si>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000 2 02 25304 04 0000 150</t>
  </si>
  <si>
    <t>Субсидии бюджетам на реализацию мероприятий по обеспечению жильем молодых семей</t>
  </si>
  <si>
    <t>000 2 02 25497 00 0000 150</t>
  </si>
  <si>
    <t>Субсидии бюджетам городских округов на реализацию мероприятий по обеспечению жильем молодых семей</t>
  </si>
  <si>
    <t>000 2 02 25497 04 0000 150</t>
  </si>
  <si>
    <t>Субсидия бюджетам на поддержку отрасли культуры</t>
  </si>
  <si>
    <t>000 2 02 25519 00 0000 150</t>
  </si>
  <si>
    <t>Субсидия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</si>
  <si>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000 2 02 25519 04 0000 150</t>
  </si>
  <si>
    <t>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</si>
  <si>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000 2 02 25525 00 0000 150</t>
  </si>
  <si>
    <t>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</si>
  <si>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000 2 02 25525 04 0000 150</t>
  </si>
  <si>
    <t xml:space="preserve">Субсидии бюджетам на реализацию программ формирования современной городской среды </t>
  </si>
  <si>
    <t>000 2 02 25555 00 0000 150</t>
  </si>
  <si>
    <t>Субсидии бюджетам городских округов на реализацию программ формирования современной городской среды</t>
  </si>
  <si>
    <t>000 2 02 25555 04 0000 150</t>
  </si>
  <si>
    <t>Прочие субсидии</t>
  </si>
  <si>
    <t>000 2 02 29999 00 0000 150</t>
  </si>
  <si>
    <t>Прочие субсидии бюджетам городских округов</t>
  </si>
  <si>
    <t>000 2 02 29999 04 0000 150</t>
  </si>
  <si>
    <t>в том числе:</t>
  </si>
  <si>
    <t>Прочие субсидии бюджетам городских округов (субсидия на создание и содержание дополнительных мест для детей в возрасте от 1,5 до 7 лет в организациях, осуществляющих присмотр и уход за детьми)</t>
  </si>
  <si>
    <t>Прочие субсидии бюджетам городских округов (субсидия на мероприятия по организации отдыха детей в каникулярное время)</t>
  </si>
  <si>
    <t xml:space="preserve">Прочие субсидии бюджетам городских округов (субсидия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 </t>
  </si>
  <si>
    <t>Прочие субсидии бюджетам городских округов (субсидия на приобретение музыкальных инструментов для муниципальных организаций дополнительного образования в сфере культуры)</t>
  </si>
  <si>
    <t>Прочие субсидии бюджетам городских округов (субсидия на подготовку основания, приобретение и установку плоскостных спортивных сооружений)</t>
  </si>
  <si>
    <t>Прочие субсидии бюджетам городских округов (субсидия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</si>
  <si>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Прочие субсидии бюджетам городских округов (субсидия на капитальный  ремонт сетей водоснабжения, водоотведения, теплоснабжения)</t>
  </si>
  <si>
    <t>Субвенции бюджетам бюджетной системы Российской Федерации</t>
  </si>
  <si>
    <t>000 2 02 30000 00 0000 150</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</si>
  <si>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</si>
  <si>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</si>
  <si>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</si>
  <si>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000 2 02 30024 04 0000 150</t>
  </si>
  <si>
    <t>Субвенции бюджетам городских округов на выполнение передаваемых полномочий субъектов Российской Федерации (субвенции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городов и районов)</t>
  </si>
  <si>
    <t>Субвенции бюджетам городских округов на выполнение передаваемых полномочий субъектов Российской Федерации (субвенции на оплату расходов, связанных с компенсацией проезда к месту учебы и обратно отдельным категориям обучающихся  по очной форме обучения в муниципальных общеобразовательных организациях Московской области)</t>
  </si>
  <si>
    <t>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</si>
  <si>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городских округов на выполнение передаваемых полномочий субъектов Российской Федерации (субвенция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</si>
  <si>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(субвенция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</si>
  <si>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(субвенция на осущесттвление государственных полномочий Московской области в области земельных отношений, определения соответствия объектов жилищного строительства, присвоения адресов и согласования перепланировки помещенимй)</t>
  </si>
  <si>
    <t>Субвенции бюджетам городских округов на выполнение передаваемых полномочий субъектов Российской Федерации (субвенция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</si>
  <si>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(субвенция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</si>
  <si>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</si>
  <si>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</si>
  <si>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</si>
  <si>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</si>
  <si>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</si>
  <si>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000 2 02 35082 00 0000 150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</si>
  <si>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</si>
  <si>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</si>
  <si>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</si>
  <si>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000 2 02 35118 00 0000 150</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</si>
  <si>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</si>
  <si>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000 2 02 35118 04 0000 150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</si>
  <si>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</si>
  <si>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</si>
  <si>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</si>
  <si>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</si>
  <si>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</si>
  <si>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000 2 02 35176 00 0000 150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</si>
  <si>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</si>
  <si>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000 2 02 35176 04 0000 150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</si>
  <si>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</si>
  <si>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000 2 02 35179 00 0000 150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</si>
  <si>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</si>
  <si>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000 2 02 35179 04 0000 150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</si>
  <si>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</si>
  <si>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000 2 02 35303 00 0000 150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</si>
  <si>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</si>
  <si>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000 2 02 35303 04 0000 150</t>
  </si>
  <si>
    <t>Прочие субвенции</t>
  </si>
  <si>
    <t>000 2 02 39999 00 0000 150</t>
  </si>
  <si>
    <t>Прочие субвенции бюджетам городских округов  (субвенция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</si>
  <si>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000 2 02 39999 04 0000 150</t>
  </si>
  <si>
    <t xml:space="preserve">ВСЕГО ДОХОДОВ </t>
  </si>
  <si>
    <t>в том числе поступление налога на доходы физических лиц по дополнительному нормативу отчислений</t>
  </si>
</sst>
</file>

<file path=xl/styles.xml><?xml version="1.0" encoding="utf-8"?>
<styleSheet xmlns="http://schemas.openxmlformats.org/spreadsheetml/2006/main">
  <numFmts count="5">
    <numFmt numFmtId="164" formatCode="General"/>
    <numFmt numFmtId="165" formatCode="#,##0.0"/>
    <numFmt numFmtId="166" formatCode="@"/>
    <numFmt numFmtId="167" formatCode="0.00"/>
    <numFmt numFmtId="168" formatCode="#,##0.00"/>
  </numFmts>
  <fonts count="8">
    <font>
      <sz val="10"/>
      <name val="Times New Roman Cyr"/>
      <family val="1"/>
    </font>
    <font>
      <sz val="10"/>
      <name val="Arial"/>
      <family val="0"/>
    </font>
    <font>
      <sz val="12"/>
      <name val="Arial"/>
      <family val="2"/>
    </font>
    <font>
      <sz val="12"/>
      <name val="Calibri"/>
      <family val="2"/>
    </font>
    <font>
      <b/>
      <sz val="12"/>
      <name val="Arial"/>
      <family val="2"/>
    </font>
    <font>
      <b/>
      <sz val="11"/>
      <name val="Arial"/>
      <family val="2"/>
    </font>
    <font>
      <sz val="11"/>
      <name val="Arial"/>
      <family val="2"/>
    </font>
    <font>
      <sz val="11"/>
      <color indexed="8"/>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4">
    <xf numFmtId="164" fontId="0" fillId="0" borderId="0" xfId="0" applyAlignment="1">
      <alignment/>
    </xf>
    <xf numFmtId="164" fontId="0" fillId="0" borderId="0" xfId="0" applyFill="1" applyAlignment="1">
      <alignment/>
    </xf>
    <xf numFmtId="164" fontId="2" fillId="2" borderId="0" xfId="0" applyFont="1" applyFill="1" applyBorder="1" applyAlignment="1">
      <alignment horizontal="center" wrapText="1"/>
    </xf>
    <xf numFmtId="164" fontId="2" fillId="0" borderId="0" xfId="0" applyFont="1" applyFill="1" applyAlignment="1">
      <alignment horizontal="center" wrapText="1"/>
    </xf>
    <xf numFmtId="164" fontId="4" fillId="2" borderId="0" xfId="0" applyFont="1" applyFill="1" applyBorder="1" applyAlignment="1">
      <alignment horizontal="center" wrapText="1"/>
    </xf>
    <xf numFmtId="164" fontId="4" fillId="0" borderId="0" xfId="0" applyFont="1" applyFill="1" applyBorder="1" applyAlignment="1">
      <alignment horizontal="center" wrapText="1"/>
    </xf>
    <xf numFmtId="164" fontId="2" fillId="0" borderId="1" xfId="0" applyFont="1" applyFill="1" applyBorder="1" applyAlignment="1">
      <alignment horizontal="center" vertical="center"/>
    </xf>
    <xf numFmtId="164" fontId="2" fillId="0" borderId="1" xfId="0" applyFont="1" applyFill="1" applyBorder="1" applyAlignment="1">
      <alignment horizontal="center"/>
    </xf>
    <xf numFmtId="164" fontId="2" fillId="0" borderId="1" xfId="0" applyFont="1" applyFill="1" applyBorder="1" applyAlignment="1">
      <alignment horizontal="center" wrapText="1"/>
    </xf>
    <xf numFmtId="164" fontId="5" fillId="0" borderId="1" xfId="0" applyFont="1" applyFill="1" applyBorder="1" applyAlignment="1">
      <alignment horizontal="left"/>
    </xf>
    <xf numFmtId="164" fontId="5" fillId="0" borderId="1" xfId="0" applyFont="1" applyFill="1" applyBorder="1" applyAlignment="1">
      <alignment horizontal="center"/>
    </xf>
    <xf numFmtId="165" fontId="5" fillId="0" borderId="1" xfId="0" applyNumberFormat="1" applyFont="1" applyFill="1" applyBorder="1" applyAlignment="1">
      <alignment horizontal="right"/>
    </xf>
    <xf numFmtId="164" fontId="5" fillId="0" borderId="1" xfId="0" applyFont="1" applyFill="1" applyBorder="1" applyAlignment="1">
      <alignment/>
    </xf>
    <xf numFmtId="164" fontId="6" fillId="0" borderId="1" xfId="0" applyFont="1" applyFill="1" applyBorder="1" applyAlignment="1">
      <alignment/>
    </xf>
    <xf numFmtId="164" fontId="6" fillId="0" borderId="1" xfId="0" applyFont="1" applyFill="1" applyBorder="1" applyAlignment="1">
      <alignment horizontal="center"/>
    </xf>
    <xf numFmtId="165" fontId="6" fillId="3" borderId="1" xfId="0" applyNumberFormat="1" applyFont="1" applyFill="1" applyBorder="1" applyAlignment="1">
      <alignment horizontal="right"/>
    </xf>
    <xf numFmtId="164" fontId="6" fillId="0" borderId="1" xfId="0" applyFont="1" applyFill="1" applyBorder="1" applyAlignment="1">
      <alignment wrapText="1"/>
    </xf>
    <xf numFmtId="165" fontId="6" fillId="2" borderId="1" xfId="0" applyNumberFormat="1" applyFont="1" applyFill="1" applyBorder="1" applyAlignment="1">
      <alignment horizontal="right"/>
    </xf>
    <xf numFmtId="165" fontId="6" fillId="2" borderId="1" xfId="0" applyNumberFormat="1" applyFont="1" applyFill="1" applyBorder="1" applyAlignment="1">
      <alignment horizontal="right" wrapText="1"/>
    </xf>
    <xf numFmtId="164" fontId="5" fillId="0" borderId="1" xfId="0" applyFont="1" applyFill="1" applyBorder="1" applyAlignment="1">
      <alignment wrapText="1"/>
    </xf>
    <xf numFmtId="165" fontId="6" fillId="0" borderId="1" xfId="0" applyNumberFormat="1" applyFont="1" applyFill="1" applyBorder="1" applyAlignment="1">
      <alignment horizontal="right"/>
    </xf>
    <xf numFmtId="165" fontId="6" fillId="0" borderId="1" xfId="0" applyNumberFormat="1" applyFont="1" applyFill="1" applyBorder="1" applyAlignment="1">
      <alignment horizontal="right" wrapText="1"/>
    </xf>
    <xf numFmtId="165" fontId="6" fillId="3" borderId="1" xfId="0" applyNumberFormat="1" applyFont="1" applyFill="1" applyBorder="1" applyAlignment="1">
      <alignment horizontal="right" wrapText="1"/>
    </xf>
    <xf numFmtId="164" fontId="6" fillId="0" borderId="1" xfId="0" applyFont="1" applyFill="1" applyBorder="1" applyAlignment="1">
      <alignment horizontal="justify" wrapText="1"/>
    </xf>
    <xf numFmtId="164" fontId="6" fillId="0" borderId="1" xfId="0" applyFont="1" applyFill="1" applyBorder="1" applyAlignment="1">
      <alignment horizontal="center" wrapText="1"/>
    </xf>
    <xf numFmtId="164" fontId="6" fillId="0" borderId="1" xfId="0" applyNumberFormat="1" applyFont="1" applyFill="1" applyBorder="1" applyAlignment="1">
      <alignment horizontal="left" wrapText="1"/>
    </xf>
    <xf numFmtId="166" fontId="6" fillId="0" borderId="1" xfId="0" applyNumberFormat="1" applyFont="1" applyFill="1" applyBorder="1" applyAlignment="1">
      <alignment horizontal="left" wrapText="1"/>
    </xf>
    <xf numFmtId="165" fontId="5" fillId="3" borderId="1" xfId="0" applyNumberFormat="1" applyFont="1" applyFill="1" applyBorder="1" applyAlignment="1">
      <alignment horizontal="right"/>
    </xf>
    <xf numFmtId="167" fontId="6" fillId="0" borderId="1" xfId="0" applyNumberFormat="1" applyFont="1" applyFill="1" applyBorder="1" applyAlignment="1">
      <alignment wrapText="1"/>
    </xf>
    <xf numFmtId="164" fontId="7" fillId="0" borderId="2" xfId="0" applyFont="1" applyFill="1" applyBorder="1" applyAlignment="1" applyProtection="1">
      <alignment wrapText="1"/>
      <protection/>
    </xf>
    <xf numFmtId="164" fontId="7" fillId="0" borderId="2" xfId="0" applyFont="1" applyFill="1" applyBorder="1" applyAlignment="1" applyProtection="1">
      <alignment horizontal="center"/>
      <protection/>
    </xf>
    <xf numFmtId="164" fontId="7" fillId="0" borderId="1" xfId="0" applyFont="1" applyFill="1" applyBorder="1" applyAlignment="1" applyProtection="1">
      <alignment wrapText="1"/>
      <protection/>
    </xf>
    <xf numFmtId="164" fontId="7" fillId="0" borderId="1" xfId="0" applyFont="1" applyFill="1" applyBorder="1" applyAlignment="1" applyProtection="1">
      <alignment horizontal="center"/>
      <protection/>
    </xf>
    <xf numFmtId="164" fontId="7" fillId="0" borderId="3" xfId="0" applyFont="1" applyFill="1" applyBorder="1" applyAlignment="1" applyProtection="1">
      <alignment wrapText="1"/>
      <protection/>
    </xf>
    <xf numFmtId="164" fontId="7" fillId="0" borderId="3" xfId="0" applyFont="1" applyFill="1" applyBorder="1" applyAlignment="1" applyProtection="1">
      <alignment horizontal="center"/>
      <protection/>
    </xf>
    <xf numFmtId="168" fontId="5" fillId="0" borderId="1" xfId="0" applyNumberFormat="1" applyFont="1" applyFill="1" applyBorder="1" applyAlignment="1">
      <alignment wrapText="1"/>
    </xf>
    <xf numFmtId="168" fontId="5" fillId="0" borderId="1" xfId="0" applyNumberFormat="1" applyFont="1" applyFill="1" applyBorder="1" applyAlignment="1">
      <alignment horizontal="center"/>
    </xf>
    <xf numFmtId="168" fontId="6" fillId="0" borderId="1" xfId="0" applyNumberFormat="1" applyFont="1" applyFill="1" applyBorder="1" applyAlignment="1">
      <alignment horizontal="justify" wrapText="1"/>
    </xf>
    <xf numFmtId="168" fontId="6" fillId="0" borderId="1" xfId="0" applyNumberFormat="1" applyFont="1" applyFill="1" applyBorder="1" applyAlignment="1">
      <alignment horizontal="center"/>
    </xf>
    <xf numFmtId="165" fontId="6" fillId="0" borderId="1" xfId="0" applyNumberFormat="1" applyFont="1" applyFill="1" applyBorder="1" applyAlignment="1">
      <alignment/>
    </xf>
    <xf numFmtId="165" fontId="6" fillId="0" borderId="1" xfId="0" applyNumberFormat="1" applyFont="1" applyFill="1" applyBorder="1" applyAlignment="1">
      <alignment/>
    </xf>
    <xf numFmtId="168" fontId="7" fillId="0" borderId="1" xfId="0" applyNumberFormat="1" applyFont="1" applyFill="1" applyBorder="1" applyAlignment="1">
      <alignment horizontal="justify" wrapText="1"/>
    </xf>
    <xf numFmtId="168" fontId="7" fillId="0" borderId="1" xfId="0" applyNumberFormat="1" applyFont="1" applyFill="1" applyBorder="1" applyAlignment="1">
      <alignment horizontal="center"/>
    </xf>
    <xf numFmtId="165" fontId="7" fillId="0" borderId="1" xfId="0" applyNumberFormat="1" applyFont="1" applyFill="1" applyBorder="1" applyAlignment="1">
      <alignment horizontal="right"/>
    </xf>
    <xf numFmtId="168" fontId="6" fillId="0" borderId="1" xfId="0" applyNumberFormat="1" applyFont="1" applyFill="1" applyBorder="1" applyAlignment="1">
      <alignment horizontal="left" wrapText="1"/>
    </xf>
    <xf numFmtId="168" fontId="6" fillId="0" borderId="1" xfId="0" applyNumberFormat="1" applyFont="1" applyFill="1" applyBorder="1" applyAlignment="1">
      <alignment wrapText="1"/>
    </xf>
    <xf numFmtId="168" fontId="6" fillId="0" borderId="4" xfId="0" applyNumberFormat="1" applyFont="1" applyFill="1" applyBorder="1" applyAlignment="1" applyProtection="1">
      <alignment horizontal="left" vertical="top" wrapText="1"/>
      <protection hidden="1"/>
    </xf>
    <xf numFmtId="168" fontId="6" fillId="0" borderId="4" xfId="0" applyNumberFormat="1" applyFont="1" applyFill="1" applyBorder="1" applyAlignment="1" applyProtection="1">
      <alignment vertical="top" wrapText="1"/>
      <protection hidden="1"/>
    </xf>
    <xf numFmtId="168" fontId="6" fillId="0" borderId="1" xfId="0" applyNumberFormat="1" applyFont="1" applyFill="1" applyBorder="1" applyAlignment="1">
      <alignment horizontal="center" wrapText="1"/>
    </xf>
    <xf numFmtId="168" fontId="6" fillId="0" borderId="1" xfId="0" applyNumberFormat="1" applyFont="1" applyFill="1" applyBorder="1" applyAlignment="1">
      <alignment horizontal="justify" vertical="center" wrapText="1"/>
    </xf>
    <xf numFmtId="168" fontId="6" fillId="0" borderId="1" xfId="0" applyNumberFormat="1" applyFont="1" applyFill="1" applyBorder="1" applyAlignment="1">
      <alignment horizontal="left" vertical="top" wrapText="1"/>
    </xf>
    <xf numFmtId="165" fontId="5" fillId="0" borderId="5" xfId="0" applyNumberFormat="1" applyFont="1" applyFill="1" applyBorder="1" applyAlignment="1">
      <alignment horizontal="right"/>
    </xf>
    <xf numFmtId="165" fontId="5" fillId="0" borderId="6" xfId="0" applyNumberFormat="1" applyFont="1" applyFill="1" applyBorder="1" applyAlignment="1">
      <alignment horizontal="right"/>
    </xf>
    <xf numFmtId="168" fontId="6" fillId="0" borderId="1"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3"/>
  <sheetViews>
    <sheetView tabSelected="1" zoomScale="85" zoomScaleNormal="85" workbookViewId="0" topLeftCell="A1">
      <pane ySplit="11" topLeftCell="A150" activePane="bottomLeft" state="frozen"/>
      <selection pane="topLeft" activeCell="A1" sqref="A1"/>
      <selection pane="bottomLeft" activeCell="B3" sqref="B3"/>
    </sheetView>
  </sheetViews>
  <sheetFormatPr defaultColWidth="8.00390625" defaultRowHeight="12.75"/>
  <cols>
    <col min="1" max="1" width="67.875" style="1" customWidth="1"/>
    <col min="2" max="2" width="39.00390625" style="1" customWidth="1"/>
    <col min="3" max="3" width="21.625" style="1" customWidth="1"/>
    <col min="4" max="4" width="19.50390625" style="1" customWidth="1"/>
    <col min="5" max="5" width="20.125" style="1" customWidth="1"/>
    <col min="6" max="16384" width="9.00390625" style="0" customWidth="1"/>
  </cols>
  <sheetData>
    <row r="1" spans="2:5" ht="29.25" customHeight="1">
      <c r="B1" s="2" t="s">
        <v>0</v>
      </c>
      <c r="C1" s="2"/>
      <c r="D1" s="2"/>
      <c r="E1" s="2"/>
    </row>
    <row r="2" spans="2:5" ht="17.25" customHeight="1">
      <c r="B2" s="2" t="s">
        <v>1</v>
      </c>
      <c r="C2" s="2"/>
      <c r="D2" s="2"/>
      <c r="E2" s="2"/>
    </row>
    <row r="3" spans="2:5" ht="20.25" customHeight="1">
      <c r="B3" s="2" t="s">
        <v>2</v>
      </c>
      <c r="C3" s="2"/>
      <c r="D3" s="2"/>
      <c r="E3" s="2"/>
    </row>
    <row r="4" spans="2:5" ht="36" customHeight="1">
      <c r="B4" s="2" t="s">
        <v>3</v>
      </c>
      <c r="C4" s="2"/>
      <c r="D4" s="2"/>
      <c r="E4" s="2"/>
    </row>
    <row r="5" spans="2:3" ht="15">
      <c r="B5" s="3"/>
      <c r="C5" s="3"/>
    </row>
    <row r="6" spans="2:3" ht="15">
      <c r="B6" s="3"/>
      <c r="C6" s="3"/>
    </row>
    <row r="7" spans="1:5" ht="32.25" customHeight="1">
      <c r="A7" s="4" t="s">
        <v>4</v>
      </c>
      <c r="B7" s="4"/>
      <c r="C7" s="4"/>
      <c r="D7" s="4"/>
      <c r="E7" s="4"/>
    </row>
    <row r="8" spans="1:5" ht="21" customHeight="1">
      <c r="A8" s="4" t="s">
        <v>5</v>
      </c>
      <c r="B8" s="4"/>
      <c r="C8" s="4"/>
      <c r="D8" s="4"/>
      <c r="E8" s="4"/>
    </row>
    <row r="9" spans="1:2" ht="18.75" customHeight="1">
      <c r="A9" s="5"/>
      <c r="B9" s="5"/>
    </row>
    <row r="10" spans="1:5" ht="33.75" customHeight="1">
      <c r="A10" s="6" t="s">
        <v>6</v>
      </c>
      <c r="B10" s="6" t="s">
        <v>7</v>
      </c>
      <c r="C10" s="7" t="s">
        <v>8</v>
      </c>
      <c r="D10" s="7"/>
      <c r="E10" s="7"/>
    </row>
    <row r="11" spans="1:5" ht="33.75" customHeight="1">
      <c r="A11" s="6"/>
      <c r="B11" s="6"/>
      <c r="C11" s="8" t="s">
        <v>9</v>
      </c>
      <c r="D11" s="7" t="s">
        <v>10</v>
      </c>
      <c r="E11" s="7" t="s">
        <v>11</v>
      </c>
    </row>
    <row r="12" spans="1:5" ht="15">
      <c r="A12" s="9" t="s">
        <v>12</v>
      </c>
      <c r="B12" s="10" t="s">
        <v>13</v>
      </c>
      <c r="C12" s="11">
        <f>C13+C22+C28+C37+C45+C48+C64+C70+C82+C75</f>
        <v>1783300.2000000002</v>
      </c>
      <c r="D12" s="11">
        <f>D13+D22+D28+D37+D45+D48+D64+D70+D82+D75</f>
        <v>1762736.7999999998</v>
      </c>
      <c r="E12" s="11">
        <f>E13+E22+E28+E37+E45+E48+E64+E70+E82+E75</f>
        <v>1721520.2000000002</v>
      </c>
    </row>
    <row r="13" spans="1:5" ht="15">
      <c r="A13" s="12" t="s">
        <v>14</v>
      </c>
      <c r="B13" s="10" t="s">
        <v>15</v>
      </c>
      <c r="C13" s="11">
        <f>C14</f>
        <v>1184916.1</v>
      </c>
      <c r="D13" s="11">
        <f>D14</f>
        <v>1082822.7999999998</v>
      </c>
      <c r="E13" s="11">
        <f>E14</f>
        <v>958612.2000000002</v>
      </c>
    </row>
    <row r="14" spans="1:5" s="1" customFormat="1" ht="14.25">
      <c r="A14" s="13" t="s">
        <v>16</v>
      </c>
      <c r="B14" s="14" t="s">
        <v>17</v>
      </c>
      <c r="C14" s="15">
        <f>C15+C16+C17+C18+C19+C20+C21</f>
        <v>1184916.1</v>
      </c>
      <c r="D14" s="15">
        <f>D15+D16+D17+D18+D19+D20+D21</f>
        <v>1082822.7999999998</v>
      </c>
      <c r="E14" s="15">
        <f>E15+E16+E17+E18+E19+E20+E21</f>
        <v>958612.2000000002</v>
      </c>
    </row>
    <row r="15" spans="1:5" s="1" customFormat="1" ht="73.5" customHeight="1">
      <c r="A15" s="16" t="s">
        <v>18</v>
      </c>
      <c r="B15" s="14" t="s">
        <v>19</v>
      </c>
      <c r="C15" s="17">
        <f>1044328-C16-C17-C20-69145.3+56843.4+9785</f>
        <v>1003201.1</v>
      </c>
      <c r="D15" s="18">
        <f>990274-D16-D17-D20-50785.9+1075.3+29710.6+13000-28777.9-4549.3</f>
        <v>914764.7999999999</v>
      </c>
      <c r="E15" s="18">
        <f>870057-E16-E17-E20-13717.2-13000+4081.4+31635.8-5000+1621.3-25094.6+5000-14472.5</f>
        <v>811122.2000000002</v>
      </c>
    </row>
    <row r="16" spans="1:5" s="1" customFormat="1" ht="119.25" customHeight="1">
      <c r="A16" s="16" t="s">
        <v>20</v>
      </c>
      <c r="B16" s="14" t="s">
        <v>21</v>
      </c>
      <c r="C16" s="17">
        <v>490</v>
      </c>
      <c r="D16" s="18">
        <v>463</v>
      </c>
      <c r="E16" s="18">
        <v>407</v>
      </c>
    </row>
    <row r="17" spans="1:5" s="1" customFormat="1" ht="51" customHeight="1">
      <c r="A17" s="16" t="s">
        <v>22</v>
      </c>
      <c r="B17" s="14" t="s">
        <v>23</v>
      </c>
      <c r="C17" s="17">
        <f>14020+1500</f>
        <v>15520</v>
      </c>
      <c r="D17" s="18">
        <f>13272+1000</f>
        <v>14272</v>
      </c>
      <c r="E17" s="18">
        <v>11642</v>
      </c>
    </row>
    <row r="18" spans="1:5" s="1" customFormat="1" ht="99.75">
      <c r="A18" s="16" t="s">
        <v>24</v>
      </c>
      <c r="B18" s="14" t="s">
        <v>25</v>
      </c>
      <c r="C18" s="17">
        <v>1705</v>
      </c>
      <c r="D18" s="18">
        <f>1402-269</f>
        <v>1133</v>
      </c>
      <c r="E18" s="18">
        <v>884</v>
      </c>
    </row>
    <row r="19" spans="1:5" s="1" customFormat="1" ht="99.75">
      <c r="A19" s="16" t="s">
        <v>26</v>
      </c>
      <c r="B19" s="14" t="s">
        <v>27</v>
      </c>
      <c r="C19" s="17">
        <f>41500+3000</f>
        <v>44500</v>
      </c>
      <c r="D19" s="18">
        <f>39274+1000</f>
        <v>40274</v>
      </c>
      <c r="E19" s="18">
        <v>34434</v>
      </c>
    </row>
    <row r="20" spans="1:5" s="1" customFormat="1" ht="57">
      <c r="A20" s="16" t="s">
        <v>28</v>
      </c>
      <c r="B20" s="14" t="s">
        <v>29</v>
      </c>
      <c r="C20" s="17">
        <f>21600+1000</f>
        <v>22600</v>
      </c>
      <c r="D20" s="18">
        <v>20447</v>
      </c>
      <c r="E20" s="18">
        <v>17940</v>
      </c>
    </row>
    <row r="21" spans="1:5" s="1" customFormat="1" ht="57">
      <c r="A21" s="16" t="s">
        <v>30</v>
      </c>
      <c r="B21" s="14" t="s">
        <v>31</v>
      </c>
      <c r="C21" s="17">
        <f>141400-C19</f>
        <v>96900</v>
      </c>
      <c r="D21" s="18">
        <f>138743-D19-7000</f>
        <v>91469</v>
      </c>
      <c r="E21" s="18">
        <f>125617-E19-14000+5000</f>
        <v>82183</v>
      </c>
    </row>
    <row r="22" spans="1:5" ht="33" customHeight="1">
      <c r="A22" s="19" t="s">
        <v>32</v>
      </c>
      <c r="B22" s="10" t="s">
        <v>33</v>
      </c>
      <c r="C22" s="11">
        <f>C23</f>
        <v>3833</v>
      </c>
      <c r="D22" s="11">
        <f>D23</f>
        <v>4069</v>
      </c>
      <c r="E22" s="11">
        <f>E23</f>
        <v>4241</v>
      </c>
    </row>
    <row r="23" spans="1:5" ht="41.25" customHeight="1">
      <c r="A23" s="16" t="s">
        <v>34</v>
      </c>
      <c r="B23" s="14" t="s">
        <v>35</v>
      </c>
      <c r="C23" s="20">
        <f>C24+C25+C26+C27</f>
        <v>3833</v>
      </c>
      <c r="D23" s="20">
        <f>D24+D25+D26+D27</f>
        <v>4069</v>
      </c>
      <c r="E23" s="20">
        <f>E24+E25+E26+E27</f>
        <v>4241</v>
      </c>
    </row>
    <row r="24" spans="1:5" ht="85.5">
      <c r="A24" s="16" t="s">
        <v>36</v>
      </c>
      <c r="B24" s="14" t="s">
        <v>37</v>
      </c>
      <c r="C24" s="20">
        <v>1913</v>
      </c>
      <c r="D24" s="21">
        <v>2027</v>
      </c>
      <c r="E24" s="21">
        <v>2108</v>
      </c>
    </row>
    <row r="25" spans="1:5" ht="99.75">
      <c r="A25" s="16" t="s">
        <v>38</v>
      </c>
      <c r="B25" s="14" t="s">
        <v>39</v>
      </c>
      <c r="C25" s="20">
        <v>11</v>
      </c>
      <c r="D25" s="21">
        <v>11</v>
      </c>
      <c r="E25" s="21">
        <v>12</v>
      </c>
    </row>
    <row r="26" spans="1:5" ht="85.5">
      <c r="A26" s="16" t="s">
        <v>40</v>
      </c>
      <c r="B26" s="14" t="s">
        <v>41</v>
      </c>
      <c r="C26" s="20">
        <v>2121</v>
      </c>
      <c r="D26" s="21">
        <v>2247</v>
      </c>
      <c r="E26" s="21">
        <v>2337</v>
      </c>
    </row>
    <row r="27" spans="1:5" ht="85.5">
      <c r="A27" s="16" t="s">
        <v>42</v>
      </c>
      <c r="B27" s="14" t="s">
        <v>43</v>
      </c>
      <c r="C27" s="20">
        <v>-212</v>
      </c>
      <c r="D27" s="21">
        <v>-216</v>
      </c>
      <c r="E27" s="21">
        <v>-216</v>
      </c>
    </row>
    <row r="28" spans="1:5" ht="15">
      <c r="A28" s="19" t="s">
        <v>44</v>
      </c>
      <c r="B28" s="10" t="s">
        <v>45</v>
      </c>
      <c r="C28" s="11">
        <f>C29+C34+C36</f>
        <v>327849</v>
      </c>
      <c r="D28" s="11">
        <f>D29+D34+D36</f>
        <v>416724</v>
      </c>
      <c r="E28" s="11">
        <f>E29+E34+E36</f>
        <v>500728</v>
      </c>
    </row>
    <row r="29" spans="1:5" ht="28.5">
      <c r="A29" s="16" t="s">
        <v>46</v>
      </c>
      <c r="B29" s="14" t="s">
        <v>47</v>
      </c>
      <c r="C29" s="15">
        <f>324379-17394</f>
        <v>306985</v>
      </c>
      <c r="D29" s="22">
        <f>393245-26871+16165.7+3887+2000+4818.3</f>
        <v>393245</v>
      </c>
      <c r="E29" s="22">
        <f>475130-9000-30145+20229.5+4443+14472.5</f>
        <v>475130</v>
      </c>
    </row>
    <row r="30" spans="1:5" ht="36" customHeight="1">
      <c r="A30" s="16" t="s">
        <v>48</v>
      </c>
      <c r="B30" s="14" t="s">
        <v>49</v>
      </c>
      <c r="C30" s="20">
        <f>C31</f>
        <v>259709.31</v>
      </c>
      <c r="D30" s="21">
        <f>D31</f>
        <v>332685.26999999996</v>
      </c>
      <c r="E30" s="21">
        <f>E31</f>
        <v>401959.98</v>
      </c>
    </row>
    <row r="31" spans="1:5" ht="36" customHeight="1">
      <c r="A31" s="16" t="s">
        <v>48</v>
      </c>
      <c r="B31" s="14" t="s">
        <v>50</v>
      </c>
      <c r="C31" s="20">
        <f>C29*84.6/100</f>
        <v>259709.31</v>
      </c>
      <c r="D31" s="20">
        <f>D29*84.6/100</f>
        <v>332685.26999999996</v>
      </c>
      <c r="E31" s="20">
        <f>(E29*84.6/100)</f>
        <v>401959.98</v>
      </c>
    </row>
    <row r="32" spans="1:5" ht="42.75">
      <c r="A32" s="16" t="s">
        <v>51</v>
      </c>
      <c r="B32" s="14" t="s">
        <v>52</v>
      </c>
      <c r="C32" s="20">
        <f>C33</f>
        <v>47275.69</v>
      </c>
      <c r="D32" s="21">
        <f>D33</f>
        <v>60559.729999999996</v>
      </c>
      <c r="E32" s="21">
        <f>E33</f>
        <v>73170.02</v>
      </c>
    </row>
    <row r="33" spans="1:5" ht="71.25">
      <c r="A33" s="16" t="s">
        <v>53</v>
      </c>
      <c r="B33" s="14" t="s">
        <v>54</v>
      </c>
      <c r="C33" s="20">
        <f>C29/100*15.4</f>
        <v>47275.69</v>
      </c>
      <c r="D33" s="20">
        <f>D29/100*15.4</f>
        <v>60559.729999999996</v>
      </c>
      <c r="E33" s="20">
        <f>(E29/100*15.4)</f>
        <v>73170.02</v>
      </c>
    </row>
    <row r="34" spans="1:5" ht="28.5">
      <c r="A34" s="16" t="s">
        <v>55</v>
      </c>
      <c r="B34" s="14" t="s">
        <v>56</v>
      </c>
      <c r="C34" s="20">
        <f>C35</f>
        <v>20767</v>
      </c>
      <c r="D34" s="21">
        <f>D35</f>
        <v>23373</v>
      </c>
      <c r="E34" s="21">
        <f>E35</f>
        <v>25483</v>
      </c>
    </row>
    <row r="35" spans="1:5" ht="42.75">
      <c r="A35" s="16" t="s">
        <v>57</v>
      </c>
      <c r="B35" s="14" t="s">
        <v>58</v>
      </c>
      <c r="C35" s="20">
        <v>20767</v>
      </c>
      <c r="D35" s="21">
        <v>23373</v>
      </c>
      <c r="E35" s="21">
        <v>25483</v>
      </c>
    </row>
    <row r="36" spans="1:5" ht="56.25" customHeight="1">
      <c r="A36" s="16" t="s">
        <v>59</v>
      </c>
      <c r="B36" s="14" t="s">
        <v>60</v>
      </c>
      <c r="C36" s="20">
        <v>97</v>
      </c>
      <c r="D36" s="21">
        <v>106</v>
      </c>
      <c r="E36" s="21">
        <v>115</v>
      </c>
    </row>
    <row r="37" spans="1:5" ht="15">
      <c r="A37" s="19" t="s">
        <v>61</v>
      </c>
      <c r="B37" s="10" t="s">
        <v>62</v>
      </c>
      <c r="C37" s="11">
        <f>C38+C40</f>
        <v>164617</v>
      </c>
      <c r="D37" s="11">
        <f>D38+D40</f>
        <v>179924</v>
      </c>
      <c r="E37" s="11">
        <f>E38+E40</f>
        <v>181031</v>
      </c>
    </row>
    <row r="38" spans="1:5" ht="14.25">
      <c r="A38" s="16" t="s">
        <v>63</v>
      </c>
      <c r="B38" s="14" t="s">
        <v>64</v>
      </c>
      <c r="C38" s="20">
        <f>C39</f>
        <v>66445</v>
      </c>
      <c r="D38" s="20">
        <f>D39</f>
        <v>76838</v>
      </c>
      <c r="E38" s="20">
        <f>E39</f>
        <v>77856</v>
      </c>
    </row>
    <row r="39" spans="1:5" ht="47.25" customHeight="1">
      <c r="A39" s="16" t="s">
        <v>65</v>
      </c>
      <c r="B39" s="14" t="s">
        <v>66</v>
      </c>
      <c r="C39" s="20">
        <v>66445</v>
      </c>
      <c r="D39" s="21">
        <f>76838</f>
        <v>76838</v>
      </c>
      <c r="E39" s="21">
        <f>88856-11000</f>
        <v>77856</v>
      </c>
    </row>
    <row r="40" spans="1:5" s="1" customFormat="1" ht="14.25">
      <c r="A40" s="16" t="s">
        <v>67</v>
      </c>
      <c r="B40" s="14" t="s">
        <v>68</v>
      </c>
      <c r="C40" s="20">
        <v>98172</v>
      </c>
      <c r="D40" s="20">
        <f>D41+D43</f>
        <v>103086</v>
      </c>
      <c r="E40" s="20">
        <f>E41+E43</f>
        <v>103175</v>
      </c>
    </row>
    <row r="41" spans="1:5" s="1" customFormat="1" ht="14.25">
      <c r="A41" s="16" t="s">
        <v>69</v>
      </c>
      <c r="B41" s="14" t="s">
        <v>70</v>
      </c>
      <c r="C41" s="20">
        <f>C42</f>
        <v>81172</v>
      </c>
      <c r="D41" s="20">
        <f>D42</f>
        <v>86086</v>
      </c>
      <c r="E41" s="20">
        <f>E42</f>
        <v>86175</v>
      </c>
    </row>
    <row r="42" spans="1:5" s="1" customFormat="1" ht="42.75">
      <c r="A42" s="16" t="s">
        <v>71</v>
      </c>
      <c r="B42" s="14" t="s">
        <v>72</v>
      </c>
      <c r="C42" s="20">
        <v>81172</v>
      </c>
      <c r="D42" s="21">
        <v>86086</v>
      </c>
      <c r="E42" s="21">
        <v>86175</v>
      </c>
    </row>
    <row r="43" spans="1:5" s="1" customFormat="1" ht="14.25">
      <c r="A43" s="16" t="s">
        <v>73</v>
      </c>
      <c r="B43" s="14" t="s">
        <v>74</v>
      </c>
      <c r="C43" s="20">
        <f>C44</f>
        <v>17000</v>
      </c>
      <c r="D43" s="20">
        <f>D44</f>
        <v>17000</v>
      </c>
      <c r="E43" s="20">
        <f>E44</f>
        <v>17000</v>
      </c>
    </row>
    <row r="44" spans="1:5" s="1" customFormat="1" ht="42.75">
      <c r="A44" s="16" t="s">
        <v>75</v>
      </c>
      <c r="B44" s="14" t="s">
        <v>76</v>
      </c>
      <c r="C44" s="20">
        <v>17000</v>
      </c>
      <c r="D44" s="21">
        <v>17000</v>
      </c>
      <c r="E44" s="21">
        <v>17000</v>
      </c>
    </row>
    <row r="45" spans="1:5" ht="15">
      <c r="A45" s="19" t="s">
        <v>77</v>
      </c>
      <c r="B45" s="10" t="s">
        <v>78</v>
      </c>
      <c r="C45" s="11">
        <f aca="true" t="shared" si="0" ref="C45:C46">C46</f>
        <v>7064</v>
      </c>
      <c r="D45" s="11">
        <f aca="true" t="shared" si="1" ref="D45:D46">D46</f>
        <v>7457</v>
      </c>
      <c r="E45" s="11">
        <f aca="true" t="shared" si="2" ref="E45:E46">E46</f>
        <v>7768</v>
      </c>
    </row>
    <row r="46" spans="1:5" ht="48.75" customHeight="1">
      <c r="A46" s="23" t="s">
        <v>79</v>
      </c>
      <c r="B46" s="14" t="s">
        <v>80</v>
      </c>
      <c r="C46" s="20">
        <f t="shared" si="0"/>
        <v>7064</v>
      </c>
      <c r="D46" s="20">
        <f t="shared" si="1"/>
        <v>7457</v>
      </c>
      <c r="E46" s="20">
        <f t="shared" si="2"/>
        <v>7768</v>
      </c>
    </row>
    <row r="47" spans="1:5" ht="60.75" customHeight="1">
      <c r="A47" s="23" t="s">
        <v>81</v>
      </c>
      <c r="B47" s="14" t="s">
        <v>82</v>
      </c>
      <c r="C47" s="20">
        <f>7019+45</f>
        <v>7064</v>
      </c>
      <c r="D47" s="21">
        <f>7412+45</f>
        <v>7457</v>
      </c>
      <c r="E47" s="21">
        <f>7723+45</f>
        <v>7768</v>
      </c>
    </row>
    <row r="48" spans="1:5" ht="45">
      <c r="A48" s="19" t="s">
        <v>83</v>
      </c>
      <c r="B48" s="10" t="s">
        <v>84</v>
      </c>
      <c r="C48" s="11">
        <f>C49+C56</f>
        <v>65516</v>
      </c>
      <c r="D48" s="11">
        <f>D49+D56</f>
        <v>65916</v>
      </c>
      <c r="E48" s="11">
        <f>E49+E56</f>
        <v>63316</v>
      </c>
    </row>
    <row r="49" spans="1:5" ht="99.75">
      <c r="A49" s="23" t="s">
        <v>85</v>
      </c>
      <c r="B49" s="14" t="s">
        <v>86</v>
      </c>
      <c r="C49" s="20">
        <f>C50+C52+C54</f>
        <v>46662</v>
      </c>
      <c r="D49" s="20">
        <f>D50+D52+D54</f>
        <v>47162</v>
      </c>
      <c r="E49" s="20">
        <f>E50+E52+E54</f>
        <v>47162</v>
      </c>
    </row>
    <row r="50" spans="1:5" ht="82.5" customHeight="1">
      <c r="A50" s="23" t="s">
        <v>87</v>
      </c>
      <c r="B50" s="14" t="s">
        <v>88</v>
      </c>
      <c r="C50" s="20">
        <v>34635</v>
      </c>
      <c r="D50" s="20">
        <f>D51</f>
        <v>34635</v>
      </c>
      <c r="E50" s="20">
        <f>E51</f>
        <v>34635</v>
      </c>
    </row>
    <row r="51" spans="1:5" ht="89.25" customHeight="1">
      <c r="A51" s="23" t="s">
        <v>89</v>
      </c>
      <c r="B51" s="24" t="s">
        <v>90</v>
      </c>
      <c r="C51" s="20">
        <v>34635</v>
      </c>
      <c r="D51" s="21">
        <v>34635</v>
      </c>
      <c r="E51" s="21">
        <v>34635</v>
      </c>
    </row>
    <row r="52" spans="1:5" ht="88.5" customHeight="1">
      <c r="A52" s="25" t="s">
        <v>91</v>
      </c>
      <c r="B52" s="24" t="s">
        <v>92</v>
      </c>
      <c r="C52" s="20">
        <v>2527</v>
      </c>
      <c r="D52" s="20">
        <f>D53</f>
        <v>2527</v>
      </c>
      <c r="E52" s="20">
        <f>E53</f>
        <v>2527</v>
      </c>
    </row>
    <row r="53" spans="1:5" ht="85.5">
      <c r="A53" s="26" t="s">
        <v>93</v>
      </c>
      <c r="B53" s="24" t="s">
        <v>94</v>
      </c>
      <c r="C53" s="20">
        <v>2527</v>
      </c>
      <c r="D53" s="21">
        <v>2527</v>
      </c>
      <c r="E53" s="21">
        <v>2527</v>
      </c>
    </row>
    <row r="54" spans="1:5" ht="42.75">
      <c r="A54" s="23" t="s">
        <v>95</v>
      </c>
      <c r="B54" s="14" t="s">
        <v>96</v>
      </c>
      <c r="C54" s="15">
        <f>C55</f>
        <v>9500</v>
      </c>
      <c r="D54" s="15">
        <f>D55</f>
        <v>10000</v>
      </c>
      <c r="E54" s="15">
        <f>E55</f>
        <v>10000</v>
      </c>
    </row>
    <row r="55" spans="1:5" ht="42.75">
      <c r="A55" s="23" t="s">
        <v>97</v>
      </c>
      <c r="B55" s="14" t="s">
        <v>98</v>
      </c>
      <c r="C55" s="20">
        <f>13353-3853</f>
        <v>9500</v>
      </c>
      <c r="D55" s="21">
        <f>13887-3887</f>
        <v>10000</v>
      </c>
      <c r="E55" s="21">
        <f>14443-4443</f>
        <v>10000</v>
      </c>
    </row>
    <row r="56" spans="1:5" ht="87" customHeight="1">
      <c r="A56" s="23" t="s">
        <v>99</v>
      </c>
      <c r="B56" s="14" t="s">
        <v>100</v>
      </c>
      <c r="C56" s="20">
        <f>C57+C60</f>
        <v>18854</v>
      </c>
      <c r="D56" s="20">
        <f>D57+D60</f>
        <v>18754</v>
      </c>
      <c r="E56" s="20">
        <f>E57+E60</f>
        <v>16154</v>
      </c>
    </row>
    <row r="57" spans="1:5" ht="86.25" customHeight="1">
      <c r="A57" s="23" t="s">
        <v>101</v>
      </c>
      <c r="B57" s="14" t="s">
        <v>102</v>
      </c>
      <c r="C57" s="20">
        <f aca="true" t="shared" si="3" ref="C57:C58">C58</f>
        <v>12300</v>
      </c>
      <c r="D57" s="20">
        <f aca="true" t="shared" si="4" ref="D57:D58">D58</f>
        <v>12200</v>
      </c>
      <c r="E57" s="20">
        <f aca="true" t="shared" si="5" ref="E57:E58">E58</f>
        <v>12100</v>
      </c>
    </row>
    <row r="58" spans="1:5" ht="85.5">
      <c r="A58" s="23" t="s">
        <v>103</v>
      </c>
      <c r="B58" s="14" t="s">
        <v>104</v>
      </c>
      <c r="C58" s="20">
        <f t="shared" si="3"/>
        <v>12300</v>
      </c>
      <c r="D58" s="20">
        <f t="shared" si="4"/>
        <v>12200</v>
      </c>
      <c r="E58" s="20">
        <f t="shared" si="5"/>
        <v>12100</v>
      </c>
    </row>
    <row r="59" spans="1:5" ht="99.75">
      <c r="A59" s="23" t="s">
        <v>105</v>
      </c>
      <c r="B59" s="14" t="s">
        <v>106</v>
      </c>
      <c r="C59" s="20">
        <v>12300</v>
      </c>
      <c r="D59" s="21">
        <v>12200</v>
      </c>
      <c r="E59" s="21">
        <v>12100</v>
      </c>
    </row>
    <row r="60" spans="1:5" ht="114">
      <c r="A60" s="23" t="s">
        <v>107</v>
      </c>
      <c r="B60" s="14" t="s">
        <v>108</v>
      </c>
      <c r="C60" s="20">
        <f>C61</f>
        <v>6554</v>
      </c>
      <c r="D60" s="21">
        <f>D61</f>
        <v>6554</v>
      </c>
      <c r="E60" s="21">
        <f>E61</f>
        <v>4054</v>
      </c>
    </row>
    <row r="61" spans="1:5" ht="114">
      <c r="A61" s="23" t="s">
        <v>109</v>
      </c>
      <c r="B61" s="14" t="s">
        <v>110</v>
      </c>
      <c r="C61" s="20">
        <f>C62+C63</f>
        <v>6554</v>
      </c>
      <c r="D61" s="20">
        <f>D62+D63</f>
        <v>6554</v>
      </c>
      <c r="E61" s="20">
        <f>E62+E63</f>
        <v>4054</v>
      </c>
    </row>
    <row r="62" spans="1:5" ht="128.25">
      <c r="A62" s="23" t="s">
        <v>111</v>
      </c>
      <c r="B62" s="14" t="s">
        <v>112</v>
      </c>
      <c r="C62" s="20">
        <v>1990</v>
      </c>
      <c r="D62" s="21">
        <v>1990</v>
      </c>
      <c r="E62" s="21">
        <v>1990</v>
      </c>
    </row>
    <row r="63" spans="1:5" ht="142.5">
      <c r="A63" s="23" t="s">
        <v>113</v>
      </c>
      <c r="B63" s="14" t="s">
        <v>114</v>
      </c>
      <c r="C63" s="20">
        <v>4564</v>
      </c>
      <c r="D63" s="21">
        <v>4564</v>
      </c>
      <c r="E63" s="21">
        <f>4564-2500</f>
        <v>2064</v>
      </c>
    </row>
    <row r="64" spans="1:5" ht="15">
      <c r="A64" s="19" t="s">
        <v>115</v>
      </c>
      <c r="B64" s="10" t="s">
        <v>116</v>
      </c>
      <c r="C64" s="11">
        <f>C65</f>
        <v>3609</v>
      </c>
      <c r="D64" s="11">
        <f>D65</f>
        <v>3609</v>
      </c>
      <c r="E64" s="11">
        <f>E65</f>
        <v>3609</v>
      </c>
    </row>
    <row r="65" spans="1:5" ht="14.25">
      <c r="A65" s="16" t="s">
        <v>117</v>
      </c>
      <c r="B65" s="14" t="s">
        <v>118</v>
      </c>
      <c r="C65" s="20">
        <v>3609</v>
      </c>
      <c r="D65" s="20">
        <f>D66+D67+D68</f>
        <v>3609</v>
      </c>
      <c r="E65" s="20">
        <f>E66+E67+E68</f>
        <v>3609</v>
      </c>
    </row>
    <row r="66" spans="1:5" ht="28.5">
      <c r="A66" s="16" t="s">
        <v>119</v>
      </c>
      <c r="B66" s="14" t="s">
        <v>120</v>
      </c>
      <c r="C66" s="20">
        <v>124</v>
      </c>
      <c r="D66" s="21">
        <v>124</v>
      </c>
      <c r="E66" s="21">
        <v>124</v>
      </c>
    </row>
    <row r="67" spans="1:5" ht="28.5">
      <c r="A67" s="16" t="s">
        <v>121</v>
      </c>
      <c r="B67" s="14" t="s">
        <v>122</v>
      </c>
      <c r="C67" s="20">
        <v>3088</v>
      </c>
      <c r="D67" s="21">
        <v>3088</v>
      </c>
      <c r="E67" s="21">
        <v>3088</v>
      </c>
    </row>
    <row r="68" spans="1:5" ht="28.5">
      <c r="A68" s="16" t="s">
        <v>123</v>
      </c>
      <c r="B68" s="14" t="s">
        <v>124</v>
      </c>
      <c r="C68" s="20">
        <v>397</v>
      </c>
      <c r="D68" s="21">
        <v>397</v>
      </c>
      <c r="E68" s="21">
        <v>397</v>
      </c>
    </row>
    <row r="69" spans="1:5" ht="14.25">
      <c r="A69" s="16" t="s">
        <v>125</v>
      </c>
      <c r="B69" s="14" t="s">
        <v>126</v>
      </c>
      <c r="C69" s="20">
        <v>397</v>
      </c>
      <c r="D69" s="21">
        <v>397</v>
      </c>
      <c r="E69" s="21">
        <v>397</v>
      </c>
    </row>
    <row r="70" spans="1:5" ht="30">
      <c r="A70" s="19" t="s">
        <v>127</v>
      </c>
      <c r="B70" s="10" t="s">
        <v>128</v>
      </c>
      <c r="C70" s="11">
        <f aca="true" t="shared" si="6" ref="C70:C72">C71</f>
        <v>1150</v>
      </c>
      <c r="D70" s="11">
        <f aca="true" t="shared" si="7" ref="D70:D71">D71</f>
        <v>750</v>
      </c>
      <c r="E70" s="11">
        <f aca="true" t="shared" si="8" ref="E70:E71">E71</f>
        <v>750</v>
      </c>
    </row>
    <row r="71" spans="1:5" ht="14.25">
      <c r="A71" s="16" t="s">
        <v>129</v>
      </c>
      <c r="B71" s="14" t="s">
        <v>130</v>
      </c>
      <c r="C71" s="20">
        <f t="shared" si="6"/>
        <v>1150</v>
      </c>
      <c r="D71" s="20">
        <f t="shared" si="7"/>
        <v>750</v>
      </c>
      <c r="E71" s="20">
        <f t="shared" si="8"/>
        <v>750</v>
      </c>
    </row>
    <row r="72" spans="1:5" ht="14.25">
      <c r="A72" s="16" t="s">
        <v>131</v>
      </c>
      <c r="B72" s="14" t="s">
        <v>132</v>
      </c>
      <c r="C72" s="20">
        <f t="shared" si="6"/>
        <v>1150</v>
      </c>
      <c r="D72" s="20">
        <f>D73+D74</f>
        <v>750</v>
      </c>
      <c r="E72" s="20">
        <f>E73+E74</f>
        <v>750</v>
      </c>
    </row>
    <row r="73" spans="1:5" ht="28.5">
      <c r="A73" s="16" t="s">
        <v>133</v>
      </c>
      <c r="B73" s="14" t="s">
        <v>134</v>
      </c>
      <c r="C73" s="20">
        <f>750+C74</f>
        <v>1150</v>
      </c>
      <c r="D73" s="21">
        <v>750</v>
      </c>
      <c r="E73" s="21">
        <v>750</v>
      </c>
    </row>
    <row r="74" spans="1:5" ht="71.25">
      <c r="A74" s="16" t="s">
        <v>135</v>
      </c>
      <c r="B74" s="14" t="s">
        <v>136</v>
      </c>
      <c r="C74" s="20">
        <v>400</v>
      </c>
      <c r="D74" s="21">
        <v>0</v>
      </c>
      <c r="E74" s="21">
        <v>0</v>
      </c>
    </row>
    <row r="75" spans="1:5" ht="30">
      <c r="A75" s="19" t="s">
        <v>137</v>
      </c>
      <c r="B75" s="10" t="s">
        <v>138</v>
      </c>
      <c r="C75" s="27">
        <f>C79+C76</f>
        <v>23281.1</v>
      </c>
      <c r="D75" s="27">
        <f>D79+D76</f>
        <v>0</v>
      </c>
      <c r="E75" s="27">
        <f>E79+E76</f>
        <v>0</v>
      </c>
    </row>
    <row r="76" spans="1:5" ht="85.5">
      <c r="A76" s="16" t="s">
        <v>139</v>
      </c>
      <c r="B76" s="14" t="s">
        <v>140</v>
      </c>
      <c r="C76" s="20">
        <f aca="true" t="shared" si="9" ref="C76:C77">C77</f>
        <v>21000</v>
      </c>
      <c r="D76" s="20">
        <f aca="true" t="shared" si="10" ref="D76:D77">D77</f>
        <v>0</v>
      </c>
      <c r="E76" s="20">
        <f aca="true" t="shared" si="11" ref="E76:E77">E77</f>
        <v>0</v>
      </c>
    </row>
    <row r="77" spans="1:5" ht="99.75">
      <c r="A77" s="16" t="s">
        <v>141</v>
      </c>
      <c r="B77" s="14" t="s">
        <v>142</v>
      </c>
      <c r="C77" s="20">
        <f t="shared" si="9"/>
        <v>21000</v>
      </c>
      <c r="D77" s="20">
        <f t="shared" si="10"/>
        <v>0</v>
      </c>
      <c r="E77" s="20">
        <f t="shared" si="11"/>
        <v>0</v>
      </c>
    </row>
    <row r="78" spans="1:5" ht="99.75">
      <c r="A78" s="16" t="s">
        <v>143</v>
      </c>
      <c r="B78" s="14" t="s">
        <v>144</v>
      </c>
      <c r="C78" s="20">
        <v>21000</v>
      </c>
      <c r="D78" s="20">
        <v>0</v>
      </c>
      <c r="E78" s="20">
        <v>0</v>
      </c>
    </row>
    <row r="79" spans="1:5" ht="28.5">
      <c r="A79" s="16" t="s">
        <v>145</v>
      </c>
      <c r="B79" s="14" t="s">
        <v>146</v>
      </c>
      <c r="C79" s="20">
        <f aca="true" t="shared" si="12" ref="C79:C80">C80</f>
        <v>2281.1</v>
      </c>
      <c r="D79" s="20">
        <f aca="true" t="shared" si="13" ref="D79:D80">D80</f>
        <v>0</v>
      </c>
      <c r="E79" s="20">
        <f aca="true" t="shared" si="14" ref="E79:E80">E80</f>
        <v>0</v>
      </c>
    </row>
    <row r="80" spans="1:5" ht="47.25" customHeight="1">
      <c r="A80" s="28" t="s">
        <v>147</v>
      </c>
      <c r="B80" s="14" t="s">
        <v>148</v>
      </c>
      <c r="C80" s="20">
        <f t="shared" si="12"/>
        <v>2281.1</v>
      </c>
      <c r="D80" s="20">
        <f t="shared" si="13"/>
        <v>0</v>
      </c>
      <c r="E80" s="20">
        <f t="shared" si="14"/>
        <v>0</v>
      </c>
    </row>
    <row r="81" spans="1:5" ht="61.5" customHeight="1">
      <c r="A81" s="28" t="s">
        <v>149</v>
      </c>
      <c r="B81" s="14" t="s">
        <v>150</v>
      </c>
      <c r="C81" s="20">
        <v>2281.1</v>
      </c>
      <c r="D81" s="21">
        <v>0</v>
      </c>
      <c r="E81" s="21">
        <v>0</v>
      </c>
    </row>
    <row r="82" spans="1:5" ht="15">
      <c r="A82" s="19" t="s">
        <v>151</v>
      </c>
      <c r="B82" s="10" t="s">
        <v>152</v>
      </c>
      <c r="C82" s="11">
        <f>C83+C96+C94</f>
        <v>1465</v>
      </c>
      <c r="D82" s="11">
        <f>D83+D96+D94</f>
        <v>1465</v>
      </c>
      <c r="E82" s="11">
        <f>E83+E96+E94</f>
        <v>1465</v>
      </c>
    </row>
    <row r="83" spans="1:5" ht="42.75">
      <c r="A83" s="16" t="s">
        <v>153</v>
      </c>
      <c r="B83" s="14" t="s">
        <v>154</v>
      </c>
      <c r="C83" s="20">
        <f>C84+C86+C88+C90+C92</f>
        <v>765</v>
      </c>
      <c r="D83" s="20">
        <f>D84+D86+D88+D90+D92</f>
        <v>765</v>
      </c>
      <c r="E83" s="20">
        <f>E84+E86+E88+E90+E92</f>
        <v>765</v>
      </c>
    </row>
    <row r="84" spans="1:5" ht="85.5">
      <c r="A84" s="16" t="s">
        <v>155</v>
      </c>
      <c r="B84" s="14" t="s">
        <v>156</v>
      </c>
      <c r="C84" s="20">
        <f>C85</f>
        <v>10</v>
      </c>
      <c r="D84" s="20">
        <f>D85</f>
        <v>10</v>
      </c>
      <c r="E84" s="20">
        <f>E85</f>
        <v>10</v>
      </c>
    </row>
    <row r="85" spans="1:5" ht="114">
      <c r="A85" s="16" t="s">
        <v>157</v>
      </c>
      <c r="B85" s="14" t="s">
        <v>158</v>
      </c>
      <c r="C85" s="20">
        <v>10</v>
      </c>
      <c r="D85" s="21">
        <v>10</v>
      </c>
      <c r="E85" s="21">
        <v>10</v>
      </c>
    </row>
    <row r="86" spans="1:5" ht="85.5">
      <c r="A86" s="29" t="s">
        <v>159</v>
      </c>
      <c r="B86" s="30" t="s">
        <v>160</v>
      </c>
      <c r="C86" s="20">
        <f>C87</f>
        <v>105</v>
      </c>
      <c r="D86" s="20">
        <f>D87</f>
        <v>105</v>
      </c>
      <c r="E86" s="20">
        <f>E87</f>
        <v>105</v>
      </c>
    </row>
    <row r="87" spans="1:5" ht="114">
      <c r="A87" s="31" t="s">
        <v>161</v>
      </c>
      <c r="B87" s="32" t="s">
        <v>162</v>
      </c>
      <c r="C87" s="20">
        <v>105</v>
      </c>
      <c r="D87" s="21">
        <v>105</v>
      </c>
      <c r="E87" s="21">
        <v>105</v>
      </c>
    </row>
    <row r="88" spans="1:5" ht="71.25">
      <c r="A88" s="16" t="s">
        <v>163</v>
      </c>
      <c r="B88" s="14" t="s">
        <v>164</v>
      </c>
      <c r="C88" s="20">
        <f>C89</f>
        <v>200</v>
      </c>
      <c r="D88" s="20">
        <f>D89</f>
        <v>200</v>
      </c>
      <c r="E88" s="20">
        <f>E89</f>
        <v>200</v>
      </c>
    </row>
    <row r="89" spans="1:5" ht="128.25">
      <c r="A89" s="16" t="s">
        <v>165</v>
      </c>
      <c r="B89" s="14" t="s">
        <v>166</v>
      </c>
      <c r="C89" s="20">
        <v>200</v>
      </c>
      <c r="D89" s="21">
        <v>200</v>
      </c>
      <c r="E89" s="21">
        <v>200</v>
      </c>
    </row>
    <row r="90" spans="1:5" ht="57">
      <c r="A90" s="33" t="s">
        <v>167</v>
      </c>
      <c r="B90" s="34" t="s">
        <v>168</v>
      </c>
      <c r="C90" s="20">
        <f>C91</f>
        <v>80</v>
      </c>
      <c r="D90" s="20">
        <f>D91</f>
        <v>80</v>
      </c>
      <c r="E90" s="20">
        <f>E91</f>
        <v>80</v>
      </c>
    </row>
    <row r="91" spans="1:5" ht="85.5">
      <c r="A91" s="31" t="s">
        <v>169</v>
      </c>
      <c r="B91" s="32" t="s">
        <v>170</v>
      </c>
      <c r="C91" s="20">
        <v>80</v>
      </c>
      <c r="D91" s="21">
        <v>80</v>
      </c>
      <c r="E91" s="21">
        <v>80</v>
      </c>
    </row>
    <row r="92" spans="1:5" ht="93.75" customHeight="1">
      <c r="A92" s="16" t="s">
        <v>171</v>
      </c>
      <c r="B92" s="14" t="s">
        <v>172</v>
      </c>
      <c r="C92" s="20">
        <f>C93</f>
        <v>370</v>
      </c>
      <c r="D92" s="20">
        <f>D93</f>
        <v>370</v>
      </c>
      <c r="E92" s="20">
        <f>E93</f>
        <v>370</v>
      </c>
    </row>
    <row r="93" spans="1:5" ht="107.25" customHeight="1">
      <c r="A93" s="16" t="s">
        <v>173</v>
      </c>
      <c r="B93" s="14" t="s">
        <v>174</v>
      </c>
      <c r="C93" s="20">
        <v>370</v>
      </c>
      <c r="D93" s="21">
        <v>370</v>
      </c>
      <c r="E93" s="21">
        <v>370</v>
      </c>
    </row>
    <row r="94" spans="1:5" ht="42.75">
      <c r="A94" s="16" t="s">
        <v>175</v>
      </c>
      <c r="B94" s="14" t="s">
        <v>176</v>
      </c>
      <c r="C94" s="20">
        <f>C95</f>
        <v>113.6</v>
      </c>
      <c r="D94" s="20">
        <f>D95</f>
        <v>113.6</v>
      </c>
      <c r="E94" s="20">
        <f>E95</f>
        <v>113.6</v>
      </c>
    </row>
    <row r="95" spans="1:5" ht="57">
      <c r="A95" s="16" t="s">
        <v>177</v>
      </c>
      <c r="B95" s="14" t="s">
        <v>178</v>
      </c>
      <c r="C95" s="20">
        <v>113.6</v>
      </c>
      <c r="D95" s="21">
        <v>113.6</v>
      </c>
      <c r="E95" s="21">
        <v>113.6</v>
      </c>
    </row>
    <row r="96" spans="1:5" ht="122.25" customHeight="1">
      <c r="A96" s="16" t="s">
        <v>179</v>
      </c>
      <c r="B96" s="14" t="s">
        <v>180</v>
      </c>
      <c r="C96" s="20">
        <f aca="true" t="shared" si="15" ref="C96:C97">C97</f>
        <v>586.4</v>
      </c>
      <c r="D96" s="20">
        <f aca="true" t="shared" si="16" ref="D96:D97">D97</f>
        <v>586.4</v>
      </c>
      <c r="E96" s="20">
        <f aca="true" t="shared" si="17" ref="E96:E97">E97</f>
        <v>586.4</v>
      </c>
    </row>
    <row r="97" spans="1:5" ht="89.25" customHeight="1">
      <c r="A97" s="16" t="s">
        <v>181</v>
      </c>
      <c r="B97" s="14" t="s">
        <v>182</v>
      </c>
      <c r="C97" s="20">
        <f t="shared" si="15"/>
        <v>586.4</v>
      </c>
      <c r="D97" s="20">
        <f t="shared" si="16"/>
        <v>586.4</v>
      </c>
      <c r="E97" s="20">
        <f t="shared" si="17"/>
        <v>586.4</v>
      </c>
    </row>
    <row r="98" spans="1:5" ht="85.5">
      <c r="A98" s="16" t="s">
        <v>183</v>
      </c>
      <c r="B98" s="14" t="s">
        <v>184</v>
      </c>
      <c r="C98" s="20">
        <v>586.4</v>
      </c>
      <c r="D98" s="21">
        <v>586.4</v>
      </c>
      <c r="E98" s="21">
        <v>586.4</v>
      </c>
    </row>
    <row r="99" spans="1:5" ht="15">
      <c r="A99" s="19" t="s">
        <v>185</v>
      </c>
      <c r="B99" s="10" t="s">
        <v>186</v>
      </c>
      <c r="C99" s="11">
        <f>C100</f>
        <v>1293771.569</v>
      </c>
      <c r="D99" s="11">
        <f>D100</f>
        <v>1151747.611</v>
      </c>
      <c r="E99" s="11">
        <f>E100</f>
        <v>1081217.194</v>
      </c>
    </row>
    <row r="100" spans="1:5" ht="30">
      <c r="A100" s="19" t="s">
        <v>187</v>
      </c>
      <c r="B100" s="10" t="s">
        <v>188</v>
      </c>
      <c r="C100" s="11">
        <f>C101+C124</f>
        <v>1293771.569</v>
      </c>
      <c r="D100" s="11">
        <f>D101+D124</f>
        <v>1151747.611</v>
      </c>
      <c r="E100" s="11">
        <f>E101+E124</f>
        <v>1081217.194</v>
      </c>
    </row>
    <row r="101" spans="1:5" s="1" customFormat="1" ht="30">
      <c r="A101" s="35" t="s">
        <v>189</v>
      </c>
      <c r="B101" s="36" t="s">
        <v>190</v>
      </c>
      <c r="C101" s="11">
        <f>C104+C106+C108+C110+C112+C114+C102</f>
        <v>301899.31999999995</v>
      </c>
      <c r="D101" s="11">
        <f>D104+D106+D108+D110+D112+D114</f>
        <v>154959.39</v>
      </c>
      <c r="E101" s="11">
        <f>E104+E106+E108+E110+E112+E114</f>
        <v>79591.6</v>
      </c>
    </row>
    <row r="102" spans="1:5" s="1" customFormat="1" ht="101.25" customHeight="1">
      <c r="A102" s="37" t="s">
        <v>191</v>
      </c>
      <c r="B102" s="38" t="s">
        <v>192</v>
      </c>
      <c r="C102" s="39">
        <v>1609.1</v>
      </c>
      <c r="D102" s="40">
        <v>0</v>
      </c>
      <c r="E102" s="40">
        <v>0</v>
      </c>
    </row>
    <row r="103" spans="1:5" s="1" customFormat="1" ht="100.5" customHeight="1">
      <c r="A103" s="37" t="s">
        <v>193</v>
      </c>
      <c r="B103" s="38" t="s">
        <v>194</v>
      </c>
      <c r="C103" s="39">
        <v>1609.1</v>
      </c>
      <c r="D103" s="40">
        <v>0</v>
      </c>
      <c r="E103" s="40">
        <v>0</v>
      </c>
    </row>
    <row r="104" spans="1:5" s="1" customFormat="1" ht="60" customHeight="1">
      <c r="A104" s="37" t="s">
        <v>195</v>
      </c>
      <c r="B104" s="38" t="s">
        <v>196</v>
      </c>
      <c r="C104" s="20">
        <f>C105</f>
        <v>37389.9</v>
      </c>
      <c r="D104" s="20">
        <f>D105</f>
        <v>39605.8</v>
      </c>
      <c r="E104" s="20">
        <f>E105</f>
        <v>39161</v>
      </c>
    </row>
    <row r="105" spans="1:5" s="1" customFormat="1" ht="77.25" customHeight="1">
      <c r="A105" s="37" t="s">
        <v>197</v>
      </c>
      <c r="B105" s="38" t="s">
        <v>198</v>
      </c>
      <c r="C105" s="20">
        <v>37389.9</v>
      </c>
      <c r="D105" s="20">
        <v>39605.8</v>
      </c>
      <c r="E105" s="20">
        <v>39161</v>
      </c>
    </row>
    <row r="106" spans="1:5" s="1" customFormat="1" ht="38.25" customHeight="1">
      <c r="A106" s="37" t="s">
        <v>199</v>
      </c>
      <c r="B106" s="38" t="s">
        <v>200</v>
      </c>
      <c r="C106" s="20">
        <f>C107</f>
        <v>6258.2</v>
      </c>
      <c r="D106" s="20">
        <f>D107</f>
        <v>5266.400000000001</v>
      </c>
      <c r="E106" s="20">
        <f>E107</f>
        <v>5776.549999999999</v>
      </c>
    </row>
    <row r="107" spans="1:5" s="1" customFormat="1" ht="51" customHeight="1">
      <c r="A107" s="37" t="s">
        <v>201</v>
      </c>
      <c r="B107" s="38" t="s">
        <v>202</v>
      </c>
      <c r="C107" s="20">
        <v>6258.2</v>
      </c>
      <c r="D107" s="20">
        <v>5266.4</v>
      </c>
      <c r="E107" s="20">
        <v>5776.549999999999</v>
      </c>
    </row>
    <row r="108" spans="1:5" s="1" customFormat="1" ht="33.75" customHeight="1">
      <c r="A108" s="41" t="s">
        <v>203</v>
      </c>
      <c r="B108" s="42" t="s">
        <v>204</v>
      </c>
      <c r="C108" s="43">
        <f>C109</f>
        <v>292.21</v>
      </c>
      <c r="D108" s="43">
        <f>D109</f>
        <v>297.69</v>
      </c>
      <c r="E108" s="43">
        <f>E109</f>
        <v>297.65</v>
      </c>
    </row>
    <row r="109" spans="1:5" s="1" customFormat="1" ht="77.25" customHeight="1">
      <c r="A109" s="44" t="s">
        <v>205</v>
      </c>
      <c r="B109" s="38" t="s">
        <v>206</v>
      </c>
      <c r="C109" s="20">
        <v>292.21</v>
      </c>
      <c r="D109" s="20">
        <v>297.69</v>
      </c>
      <c r="E109" s="20">
        <v>297.65</v>
      </c>
    </row>
    <row r="110" spans="1:5" s="1" customFormat="1" ht="107.25" customHeight="1">
      <c r="A110" s="45" t="s">
        <v>207</v>
      </c>
      <c r="B110" s="38" t="s">
        <v>208</v>
      </c>
      <c r="C110" s="20">
        <f>C111</f>
        <v>18269</v>
      </c>
      <c r="D110" s="20">
        <f>D111</f>
        <v>26486.5</v>
      </c>
      <c r="E110" s="20">
        <f>E111</f>
        <v>27865.4</v>
      </c>
    </row>
    <row r="111" spans="1:5" s="1" customFormat="1" ht="117.75" customHeight="1">
      <c r="A111" s="45" t="s">
        <v>209</v>
      </c>
      <c r="B111" s="38" t="s">
        <v>210</v>
      </c>
      <c r="C111" s="20">
        <v>18269</v>
      </c>
      <c r="D111" s="20">
        <v>26486.5</v>
      </c>
      <c r="E111" s="20">
        <v>27865.4</v>
      </c>
    </row>
    <row r="112" spans="1:5" s="1" customFormat="1" ht="35.25" customHeight="1">
      <c r="A112" s="45" t="s">
        <v>211</v>
      </c>
      <c r="B112" s="38" t="s">
        <v>212</v>
      </c>
      <c r="C112" s="20">
        <f>C113</f>
        <v>181717.62</v>
      </c>
      <c r="D112" s="20">
        <f>D113</f>
        <v>0</v>
      </c>
      <c r="E112" s="20">
        <f>E113</f>
        <v>0</v>
      </c>
    </row>
    <row r="113" spans="1:5" s="1" customFormat="1" ht="32.25" customHeight="1">
      <c r="A113" s="45" t="s">
        <v>213</v>
      </c>
      <c r="B113" s="38" t="s">
        <v>214</v>
      </c>
      <c r="C113" s="20">
        <f>SUM(126664.02+55053.6)</f>
        <v>181717.62</v>
      </c>
      <c r="D113" s="20">
        <v>0</v>
      </c>
      <c r="E113" s="20">
        <v>0</v>
      </c>
    </row>
    <row r="114" spans="1:5" s="1" customFormat="1" ht="14.25">
      <c r="A114" s="45" t="s">
        <v>215</v>
      </c>
      <c r="B114" s="38" t="s">
        <v>216</v>
      </c>
      <c r="C114" s="20">
        <f>C115</f>
        <v>56363.28999999999</v>
      </c>
      <c r="D114" s="20">
        <f>D115</f>
        <v>83303</v>
      </c>
      <c r="E114" s="20">
        <f>E115</f>
        <v>6491</v>
      </c>
    </row>
    <row r="115" spans="1:5" s="1" customFormat="1" ht="14.25">
      <c r="A115" s="45" t="s">
        <v>217</v>
      </c>
      <c r="B115" s="38" t="s">
        <v>218</v>
      </c>
      <c r="C115" s="20">
        <f>SUM(C117:C123)</f>
        <v>56363.28999999999</v>
      </c>
      <c r="D115" s="20">
        <f>SUM(D117:D123)</f>
        <v>83303</v>
      </c>
      <c r="E115" s="20">
        <f>SUM(E117:E123)</f>
        <v>6491</v>
      </c>
    </row>
    <row r="116" spans="1:5" s="1" customFormat="1" ht="14.25">
      <c r="A116" s="37" t="s">
        <v>219</v>
      </c>
      <c r="B116" s="38"/>
      <c r="C116" s="20"/>
      <c r="D116" s="20"/>
      <c r="E116" s="20"/>
    </row>
    <row r="117" spans="1:5" s="1" customFormat="1" ht="71.25">
      <c r="A117" s="37" t="s">
        <v>220</v>
      </c>
      <c r="B117" s="38" t="s">
        <v>218</v>
      </c>
      <c r="C117" s="20">
        <v>2963</v>
      </c>
      <c r="D117" s="20">
        <v>2963</v>
      </c>
      <c r="E117" s="20">
        <v>2963</v>
      </c>
    </row>
    <row r="118" spans="1:5" s="1" customFormat="1" ht="42.75">
      <c r="A118" s="37" t="s">
        <v>221</v>
      </c>
      <c r="B118" s="38" t="s">
        <v>218</v>
      </c>
      <c r="C118" s="20">
        <v>3286</v>
      </c>
      <c r="D118" s="20">
        <v>3500</v>
      </c>
      <c r="E118" s="20">
        <v>3528</v>
      </c>
    </row>
    <row r="119" spans="1:5" s="1" customFormat="1" ht="99.75">
      <c r="A119" s="37" t="s">
        <v>222</v>
      </c>
      <c r="B119" s="38" t="s">
        <v>218</v>
      </c>
      <c r="C119" s="21">
        <v>22967</v>
      </c>
      <c r="D119" s="20">
        <v>0</v>
      </c>
      <c r="E119" s="20">
        <v>0</v>
      </c>
    </row>
    <row r="120" spans="1:5" s="1" customFormat="1" ht="57">
      <c r="A120" s="46" t="s">
        <v>223</v>
      </c>
      <c r="B120" s="38" t="s">
        <v>218</v>
      </c>
      <c r="C120" s="20">
        <v>6040</v>
      </c>
      <c r="D120" s="20">
        <v>0</v>
      </c>
      <c r="E120" s="20">
        <v>0</v>
      </c>
    </row>
    <row r="121" spans="1:5" s="1" customFormat="1" ht="42.75">
      <c r="A121" s="47" t="s">
        <v>224</v>
      </c>
      <c r="B121" s="38" t="s">
        <v>218</v>
      </c>
      <c r="C121" s="20">
        <v>0</v>
      </c>
      <c r="D121" s="20">
        <v>76840</v>
      </c>
      <c r="E121" s="20">
        <v>0</v>
      </c>
    </row>
    <row r="122" spans="1:5" s="1" customFormat="1" ht="71.25">
      <c r="A122" s="37" t="s">
        <v>225</v>
      </c>
      <c r="B122" s="38" t="s">
        <v>218</v>
      </c>
      <c r="C122" s="39">
        <v>6626.99</v>
      </c>
      <c r="D122" s="40">
        <v>0</v>
      </c>
      <c r="E122" s="40">
        <v>0</v>
      </c>
    </row>
    <row r="123" spans="1:5" s="1" customFormat="1" ht="42.75">
      <c r="A123" s="37" t="s">
        <v>226</v>
      </c>
      <c r="B123" s="38" t="s">
        <v>218</v>
      </c>
      <c r="C123" s="39">
        <v>14480.3</v>
      </c>
      <c r="D123" s="40">
        <v>0</v>
      </c>
      <c r="E123" s="40">
        <v>0</v>
      </c>
    </row>
    <row r="124" spans="1:5" ht="30">
      <c r="A124" s="35" t="s">
        <v>227</v>
      </c>
      <c r="B124" s="36" t="s">
        <v>228</v>
      </c>
      <c r="C124" s="11">
        <f>C125+C136+C138+C140+C146+C148+C150+C142</f>
        <v>991872.249</v>
      </c>
      <c r="D124" s="11">
        <f>D125+D136+D138+D140+D146+D148+D150+D142</f>
        <v>996788.221</v>
      </c>
      <c r="E124" s="11">
        <f>E125+E136+E138+E140+E146+E148+E150+E142+E144</f>
        <v>1001625.5939999999</v>
      </c>
    </row>
    <row r="125" spans="1:5" ht="45.75" customHeight="1">
      <c r="A125" s="45" t="s">
        <v>229</v>
      </c>
      <c r="B125" s="38" t="s">
        <v>230</v>
      </c>
      <c r="C125" s="20">
        <f>C126</f>
        <v>12624</v>
      </c>
      <c r="D125" s="20">
        <f>D126</f>
        <v>12641</v>
      </c>
      <c r="E125" s="20">
        <f>E126</f>
        <v>12656</v>
      </c>
    </row>
    <row r="126" spans="1:5" ht="48" customHeight="1">
      <c r="A126" s="37" t="s">
        <v>231</v>
      </c>
      <c r="B126" s="38" t="s">
        <v>232</v>
      </c>
      <c r="C126" s="20">
        <f>SUM(C128:C135)</f>
        <v>12624</v>
      </c>
      <c r="D126" s="20">
        <f>SUM(D128:D135)</f>
        <v>12641</v>
      </c>
      <c r="E126" s="20">
        <f>SUM(E128:E135)</f>
        <v>12656</v>
      </c>
    </row>
    <row r="127" spans="1:5" ht="15">
      <c r="A127" s="37" t="s">
        <v>219</v>
      </c>
      <c r="B127" s="38"/>
      <c r="C127" s="20"/>
      <c r="D127" s="11"/>
      <c r="E127" s="20"/>
    </row>
    <row r="128" spans="1:5" ht="85.5">
      <c r="A128" s="45" t="s">
        <v>233</v>
      </c>
      <c r="B128" s="38" t="s">
        <v>232</v>
      </c>
      <c r="C128" s="20">
        <v>2924</v>
      </c>
      <c r="D128" s="20">
        <v>2943</v>
      </c>
      <c r="E128" s="20">
        <v>2958</v>
      </c>
    </row>
    <row r="129" spans="1:5" ht="99.75">
      <c r="A129" s="45" t="s">
        <v>234</v>
      </c>
      <c r="B129" s="38" t="s">
        <v>232</v>
      </c>
      <c r="C129" s="20">
        <v>5</v>
      </c>
      <c r="D129" s="20">
        <v>5</v>
      </c>
      <c r="E129" s="20">
        <v>5</v>
      </c>
    </row>
    <row r="130" spans="1:5" s="1" customFormat="1" ht="336.75" customHeight="1">
      <c r="A130" s="45" t="s">
        <v>235</v>
      </c>
      <c r="B130" s="38" t="s">
        <v>232</v>
      </c>
      <c r="C130" s="20">
        <v>3986</v>
      </c>
      <c r="D130" s="20">
        <v>3986</v>
      </c>
      <c r="E130" s="20">
        <v>3986</v>
      </c>
    </row>
    <row r="131" spans="1:5" s="1" customFormat="1" ht="90" customHeight="1">
      <c r="A131" s="45" t="s">
        <v>236</v>
      </c>
      <c r="B131" s="38" t="s">
        <v>232</v>
      </c>
      <c r="C131" s="20">
        <v>1721</v>
      </c>
      <c r="D131" s="20">
        <v>1719</v>
      </c>
      <c r="E131" s="20">
        <v>1719</v>
      </c>
    </row>
    <row r="132" spans="1:5" s="1" customFormat="1" ht="87.75" customHeight="1">
      <c r="A132" s="45" t="s">
        <v>237</v>
      </c>
      <c r="B132" s="38" t="s">
        <v>232</v>
      </c>
      <c r="C132" s="20">
        <v>1328</v>
      </c>
      <c r="D132" s="20">
        <v>1328</v>
      </c>
      <c r="E132" s="20">
        <v>1328</v>
      </c>
    </row>
    <row r="133" spans="1:5" s="1" customFormat="1" ht="98.25" customHeight="1">
      <c r="A133" s="45" t="s">
        <v>238</v>
      </c>
      <c r="B133" s="38" t="s">
        <v>232</v>
      </c>
      <c r="C133" s="20">
        <v>1386</v>
      </c>
      <c r="D133" s="20">
        <v>1386</v>
      </c>
      <c r="E133" s="20">
        <v>1386</v>
      </c>
    </row>
    <row r="134" spans="1:5" s="1" customFormat="1" ht="108" customHeight="1">
      <c r="A134" s="45" t="s">
        <v>239</v>
      </c>
      <c r="B134" s="38" t="s">
        <v>232</v>
      </c>
      <c r="C134" s="20">
        <v>873</v>
      </c>
      <c r="D134" s="20">
        <v>873</v>
      </c>
      <c r="E134" s="20">
        <v>873</v>
      </c>
    </row>
    <row r="135" spans="1:5" s="1" customFormat="1" ht="102" customHeight="1">
      <c r="A135" s="45" t="s">
        <v>240</v>
      </c>
      <c r="B135" s="38" t="s">
        <v>232</v>
      </c>
      <c r="C135" s="20">
        <v>401</v>
      </c>
      <c r="D135" s="20">
        <v>401</v>
      </c>
      <c r="E135" s="20">
        <v>401</v>
      </c>
    </row>
    <row r="136" spans="1:5" s="1" customFormat="1" ht="92.25" customHeight="1">
      <c r="A136" s="45" t="s">
        <v>241</v>
      </c>
      <c r="B136" s="48" t="s">
        <v>242</v>
      </c>
      <c r="C136" s="20">
        <f>C137</f>
        <v>15936</v>
      </c>
      <c r="D136" s="20">
        <f>D137</f>
        <v>15936</v>
      </c>
      <c r="E136" s="20">
        <f>E137</f>
        <v>15936</v>
      </c>
    </row>
    <row r="137" spans="1:5" s="1" customFormat="1" ht="90" customHeight="1">
      <c r="A137" s="45" t="s">
        <v>243</v>
      </c>
      <c r="B137" s="48" t="s">
        <v>244</v>
      </c>
      <c r="C137" s="20">
        <v>15936</v>
      </c>
      <c r="D137" s="20">
        <v>15936</v>
      </c>
      <c r="E137" s="20">
        <v>15936</v>
      </c>
    </row>
    <row r="138" spans="1:5" ht="77.25" customHeight="1">
      <c r="A138" s="49" t="s">
        <v>245</v>
      </c>
      <c r="B138" s="48" t="s">
        <v>246</v>
      </c>
      <c r="C138" s="20">
        <f>C139</f>
        <v>8688</v>
      </c>
      <c r="D138" s="20">
        <f>D139</f>
        <v>13031</v>
      </c>
      <c r="E138" s="20">
        <f>E139</f>
        <v>13031</v>
      </c>
    </row>
    <row r="139" spans="1:5" ht="71.25">
      <c r="A139" s="45" t="s">
        <v>247</v>
      </c>
      <c r="B139" s="48" t="s">
        <v>248</v>
      </c>
      <c r="C139" s="20">
        <v>8688</v>
      </c>
      <c r="D139" s="20">
        <v>13031</v>
      </c>
      <c r="E139" s="20">
        <v>13031</v>
      </c>
    </row>
    <row r="140" spans="1:5" ht="42.75">
      <c r="A140" s="45" t="s">
        <v>249</v>
      </c>
      <c r="B140" s="48" t="s">
        <v>250</v>
      </c>
      <c r="C140" s="20">
        <f>C141</f>
        <v>5465.41</v>
      </c>
      <c r="D140" s="20">
        <f>D141</f>
        <v>5656.37</v>
      </c>
      <c r="E140" s="20">
        <f>E141</f>
        <v>5963.62</v>
      </c>
    </row>
    <row r="141" spans="1:5" ht="57">
      <c r="A141" s="45" t="s">
        <v>251</v>
      </c>
      <c r="B141" s="48" t="s">
        <v>252</v>
      </c>
      <c r="C141" s="20">
        <v>5465.41</v>
      </c>
      <c r="D141" s="20">
        <v>5656.37</v>
      </c>
      <c r="E141" s="20">
        <v>5963.62</v>
      </c>
    </row>
    <row r="142" spans="1:5" ht="57">
      <c r="A142" s="45" t="s">
        <v>253</v>
      </c>
      <c r="B142" s="48" t="s">
        <v>254</v>
      </c>
      <c r="C142" s="20">
        <v>0.239</v>
      </c>
      <c r="D142" s="20">
        <v>0.251</v>
      </c>
      <c r="E142" s="20">
        <v>953.374</v>
      </c>
    </row>
    <row r="143" spans="1:5" ht="71.25">
      <c r="A143" s="45" t="s">
        <v>255</v>
      </c>
      <c r="B143" s="48" t="s">
        <v>256</v>
      </c>
      <c r="C143" s="20">
        <v>0.239</v>
      </c>
      <c r="D143" s="20">
        <v>0.251</v>
      </c>
      <c r="E143" s="20">
        <v>953.374</v>
      </c>
    </row>
    <row r="144" spans="1:5" ht="71.25">
      <c r="A144" s="45" t="s">
        <v>257</v>
      </c>
      <c r="B144" s="48" t="s">
        <v>258</v>
      </c>
      <c r="C144" s="20">
        <v>0</v>
      </c>
      <c r="D144" s="20">
        <v>0</v>
      </c>
      <c r="E144" s="20">
        <f>E145</f>
        <v>3387</v>
      </c>
    </row>
    <row r="145" spans="1:5" ht="85.5">
      <c r="A145" s="45" t="s">
        <v>259</v>
      </c>
      <c r="B145" s="48" t="s">
        <v>260</v>
      </c>
      <c r="C145" s="20">
        <v>0</v>
      </c>
      <c r="D145" s="20">
        <v>0</v>
      </c>
      <c r="E145" s="20">
        <v>3387</v>
      </c>
    </row>
    <row r="146" spans="1:5" ht="71.25">
      <c r="A146" s="45" t="s">
        <v>261</v>
      </c>
      <c r="B146" s="48" t="s">
        <v>262</v>
      </c>
      <c r="C146" s="20">
        <f>C147</f>
        <v>837.6</v>
      </c>
      <c r="D146" s="20">
        <f>D147</f>
        <v>837.6</v>
      </c>
      <c r="E146" s="20">
        <f>E147</f>
        <v>1012.6</v>
      </c>
    </row>
    <row r="147" spans="1:5" ht="71.25">
      <c r="A147" s="45" t="s">
        <v>263</v>
      </c>
      <c r="B147" s="48" t="s">
        <v>264</v>
      </c>
      <c r="C147" s="20">
        <v>837.6</v>
      </c>
      <c r="D147" s="20">
        <v>837.6</v>
      </c>
      <c r="E147" s="20">
        <v>1012.6</v>
      </c>
    </row>
    <row r="148" spans="1:5" ht="71.25">
      <c r="A148" s="45" t="s">
        <v>265</v>
      </c>
      <c r="B148" s="48" t="s">
        <v>266</v>
      </c>
      <c r="C148" s="20">
        <f>C149</f>
        <v>20962</v>
      </c>
      <c r="D148" s="20">
        <f>D149</f>
        <v>21327</v>
      </c>
      <c r="E148" s="20">
        <f>E149</f>
        <v>21327</v>
      </c>
    </row>
    <row r="149" spans="1:5" ht="71.25">
      <c r="A149" s="45" t="s">
        <v>267</v>
      </c>
      <c r="B149" s="48" t="s">
        <v>268</v>
      </c>
      <c r="C149" s="20">
        <v>20962</v>
      </c>
      <c r="D149" s="20">
        <v>21327</v>
      </c>
      <c r="E149" s="20">
        <v>21327</v>
      </c>
    </row>
    <row r="150" spans="1:5" ht="20.25" customHeight="1">
      <c r="A150" s="50" t="s">
        <v>269</v>
      </c>
      <c r="B150" s="48" t="s">
        <v>270</v>
      </c>
      <c r="C150" s="20">
        <f>C151</f>
        <v>927359</v>
      </c>
      <c r="D150" s="20">
        <f>D151</f>
        <v>927359</v>
      </c>
      <c r="E150" s="20">
        <f>E151</f>
        <v>927359</v>
      </c>
    </row>
    <row r="151" spans="1:5" ht="231" customHeight="1">
      <c r="A151" s="50" t="s">
        <v>271</v>
      </c>
      <c r="B151" s="48" t="s">
        <v>272</v>
      </c>
      <c r="C151" s="20">
        <v>927359</v>
      </c>
      <c r="D151" s="20">
        <v>927359</v>
      </c>
      <c r="E151" s="20">
        <v>927359</v>
      </c>
    </row>
    <row r="152" spans="1:6" ht="22.5" customHeight="1">
      <c r="A152" s="35" t="s">
        <v>273</v>
      </c>
      <c r="B152" s="48"/>
      <c r="C152" s="11">
        <f>C99+C12</f>
        <v>3077071.7690000003</v>
      </c>
      <c r="D152" s="11">
        <f>D99+D12</f>
        <v>2914484.411</v>
      </c>
      <c r="E152" s="51">
        <f>E99+E12</f>
        <v>2802737.3940000003</v>
      </c>
      <c r="F152" s="52"/>
    </row>
    <row r="153" spans="1:5" ht="37.5" customHeight="1">
      <c r="A153" s="45" t="s">
        <v>274</v>
      </c>
      <c r="B153" s="53"/>
      <c r="C153" s="39">
        <f>((C14-C18-C19-C21)/29.530445*14.530445)+C18+((C19+C21)/25.650034*12.650034)</f>
        <v>584063.1603000818</v>
      </c>
      <c r="D153" s="39">
        <f>((D14-D18-D19-D21)/23.949905*8.949905)+D18+((D19+D21)/20.791682*7.791682)</f>
        <v>405491.88186177023</v>
      </c>
      <c r="E153" s="39">
        <f>((E14-E18-E19-E21)/20.222423*5.222423)+E18+((E19+E21)/17.54658*4.54658)</f>
        <v>248317.42970357754</v>
      </c>
    </row>
    <row r="154" ht="30.75" customHeight="1"/>
  </sheetData>
  <sheetProtection selectLockedCells="1" selectUnlockedCells="1"/>
  <mergeCells count="10">
    <mergeCell ref="B1:E1"/>
    <mergeCell ref="B2:E2"/>
    <mergeCell ref="B3:E3"/>
    <mergeCell ref="B4:E4"/>
    <mergeCell ref="A7:E7"/>
    <mergeCell ref="A8:E8"/>
    <mergeCell ref="A9:B9"/>
    <mergeCell ref="A10:A11"/>
    <mergeCell ref="B10:B11"/>
    <mergeCell ref="C10:E10"/>
  </mergeCells>
  <printOptions/>
  <pageMargins left="0.6694444444444444" right="0.19652777777777777" top="0.39375" bottom="0.43333333333333335" header="0.5118055555555555" footer="0.15763888888888888"/>
  <pageSetup horizontalDpi="300" verticalDpi="300" orientation="portrait" paperSize="9" scale="60"/>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Zaharova OI</dc:creator>
  <cp:keywords/>
  <dc:description/>
  <cp:lastModifiedBy/>
  <cp:lastPrinted>2023-12-11T13:32:09Z</cp:lastPrinted>
  <dcterms:created xsi:type="dcterms:W3CDTF">2009-10-07T06:28:13Z</dcterms:created>
  <dcterms:modified xsi:type="dcterms:W3CDTF">2023-12-14T15:00:53Z</dcterms:modified>
  <cp:category/>
  <cp:version/>
  <cp:contentType/>
  <cp:contentStatus/>
  <cp:revision>1</cp:revision>
</cp:coreProperties>
</file>